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ras\COMPRAS Y CONTRATACIONES\AÑO 2021\LICITACION PUBLICA\GNL\LPP N° GNL 01.2021 SERVICIO DE AGENCIAMIENTO MARITIMO PUERTOS BAHIA BLANCA Y  ESCOBAR\"/>
    </mc:Choice>
  </mc:AlternateContent>
  <bookViews>
    <workbookView xWindow="-105" yWindow="-105" windowWidth="19425" windowHeight="10425"/>
  </bookViews>
  <sheets>
    <sheet name="ESC" sheetId="5" r:id="rId1"/>
    <sheet name="BB" sheetId="3" r:id="rId2"/>
  </sheets>
  <definedNames>
    <definedName name="_xlnm.Print_Area" localSheetId="1">BB!$A$2:$N$99</definedName>
    <definedName name="_xlnm.Print_Area" localSheetId="0">ESC!$A$1:$O$124</definedName>
  </definedNames>
  <calcPr calcId="181029"/>
</workbook>
</file>

<file path=xl/calcChain.xml><?xml version="1.0" encoding="utf-8"?>
<calcChain xmlns="http://schemas.openxmlformats.org/spreadsheetml/2006/main">
  <c r="K53" i="3" l="1"/>
  <c r="L53" i="3" s="1"/>
  <c r="K24" i="3"/>
  <c r="L24" i="3" s="1"/>
  <c r="K84" i="5"/>
  <c r="L84" i="5"/>
  <c r="K100" i="5"/>
  <c r="L100" i="5" s="1"/>
  <c r="K68" i="5"/>
  <c r="L68" i="5" s="1"/>
  <c r="K40" i="5"/>
  <c r="L40" i="5" s="1"/>
  <c r="K24" i="5"/>
  <c r="L24" i="5" s="1"/>
  <c r="I19" i="5"/>
  <c r="K19" i="5" s="1"/>
  <c r="I18" i="5"/>
  <c r="K18" i="5" s="1"/>
  <c r="K16" i="5"/>
  <c r="I23" i="5" s="1"/>
  <c r="K16" i="3" l="1"/>
  <c r="I23" i="3" s="1"/>
  <c r="K23" i="3" s="1"/>
  <c r="L23" i="3" s="1"/>
  <c r="D4" i="3"/>
  <c r="G15" i="3" s="1"/>
  <c r="K15" i="3" s="1"/>
  <c r="K56" i="5"/>
  <c r="L56" i="5" s="1"/>
  <c r="K55" i="5"/>
  <c r="L55" i="5" s="1"/>
  <c r="K69" i="3"/>
  <c r="L69" i="3" s="1"/>
  <c r="K68" i="3"/>
  <c r="L68" i="3" s="1"/>
  <c r="K67" i="3"/>
  <c r="L67" i="3" s="1"/>
  <c r="I31" i="3"/>
  <c r="K31" i="3" s="1"/>
  <c r="K54" i="3"/>
  <c r="I51" i="3"/>
  <c r="K51" i="3" s="1"/>
  <c r="L51" i="3" s="1"/>
  <c r="I50" i="3"/>
  <c r="K50" i="3" s="1"/>
  <c r="L50" i="3" s="1"/>
  <c r="I49" i="3"/>
  <c r="K49" i="3" s="1"/>
  <c r="L49" i="3" s="1"/>
  <c r="K45" i="3"/>
  <c r="I47" i="3"/>
  <c r="K47" i="3" s="1"/>
  <c r="L47" i="3" s="1"/>
  <c r="K40" i="3"/>
  <c r="L40" i="3" s="1"/>
  <c r="K39" i="3"/>
  <c r="L39" i="3" s="1"/>
  <c r="K38" i="3"/>
  <c r="L38" i="3" s="1"/>
  <c r="K25" i="3"/>
  <c r="L25" i="3" s="1"/>
  <c r="D4" i="5"/>
  <c r="I47" i="5" s="1"/>
  <c r="K47" i="5" s="1"/>
  <c r="K81" i="3"/>
  <c r="L81" i="3" s="1"/>
  <c r="L80" i="3" s="1"/>
  <c r="K115" i="5"/>
  <c r="L115" i="5" s="1"/>
  <c r="L114" i="5" s="1"/>
  <c r="K101" i="5"/>
  <c r="L101" i="5" s="1"/>
  <c r="K113" i="5"/>
  <c r="L113" i="5" s="1"/>
  <c r="L112" i="5" s="1"/>
  <c r="K111" i="5"/>
  <c r="L111" i="5" s="1"/>
  <c r="L110" i="5" s="1"/>
  <c r="K92" i="5"/>
  <c r="K85" i="5"/>
  <c r="L85" i="5" s="1"/>
  <c r="K69" i="5"/>
  <c r="L69" i="5" s="1"/>
  <c r="K54" i="5"/>
  <c r="L54" i="5" s="1"/>
  <c r="K25" i="5"/>
  <c r="L25" i="5" s="1"/>
  <c r="K41" i="5"/>
  <c r="L41" i="5" s="1"/>
  <c r="K103" i="5"/>
  <c r="L103" i="5" s="1"/>
  <c r="K102" i="5"/>
  <c r="L102" i="5" s="1"/>
  <c r="K87" i="5"/>
  <c r="L87" i="5" s="1"/>
  <c r="K86" i="5"/>
  <c r="L86" i="5" s="1"/>
  <c r="K71" i="5"/>
  <c r="L71" i="5" s="1"/>
  <c r="K70" i="5"/>
  <c r="L70" i="5" s="1"/>
  <c r="K43" i="5"/>
  <c r="L43" i="5" s="1"/>
  <c r="K42" i="5"/>
  <c r="L42" i="5" s="1"/>
  <c r="K76" i="5"/>
  <c r="K32" i="5"/>
  <c r="K27" i="5"/>
  <c r="L27" i="5" s="1"/>
  <c r="K26" i="5"/>
  <c r="L26" i="5"/>
  <c r="K79" i="3"/>
  <c r="K78" i="3" s="1"/>
  <c r="K77" i="3"/>
  <c r="L77" i="3" s="1"/>
  <c r="L76" i="3" s="1"/>
  <c r="K56" i="3"/>
  <c r="L56" i="3" s="1"/>
  <c r="K55" i="3"/>
  <c r="L55" i="3" s="1"/>
  <c r="K27" i="3"/>
  <c r="L27" i="3" s="1"/>
  <c r="K26" i="3"/>
  <c r="L26" i="3" s="1"/>
  <c r="L54" i="3"/>
  <c r="I67" i="5"/>
  <c r="K67" i="5" s="1"/>
  <c r="L67" i="5" s="1"/>
  <c r="I60" i="3"/>
  <c r="K60" i="3" s="1"/>
  <c r="K61" i="3" s="1"/>
  <c r="I65" i="3" s="1"/>
  <c r="K65" i="3" s="1"/>
  <c r="L65" i="3" s="1"/>
  <c r="I66" i="3"/>
  <c r="K66" i="3" s="1"/>
  <c r="L66" i="3" s="1"/>
  <c r="I64" i="3"/>
  <c r="K64" i="3" s="1"/>
  <c r="L64" i="3" s="1"/>
  <c r="I63" i="3"/>
  <c r="K63" i="3" s="1"/>
  <c r="L63" i="3" s="1"/>
  <c r="I62" i="3"/>
  <c r="K62" i="3" s="1"/>
  <c r="L62" i="3" s="1"/>
  <c r="I37" i="3"/>
  <c r="K37" i="3" s="1"/>
  <c r="L37" i="3" s="1"/>
  <c r="I35" i="3"/>
  <c r="K35" i="3" s="1"/>
  <c r="L35" i="3" s="1"/>
  <c r="I34" i="3"/>
  <c r="K34" i="3" s="1"/>
  <c r="L34" i="3" s="1"/>
  <c r="I33" i="3"/>
  <c r="K33" i="3" s="1"/>
  <c r="L33" i="3" s="1"/>
  <c r="K76" i="3"/>
  <c r="K117" i="5"/>
  <c r="L117" i="5" s="1"/>
  <c r="L116" i="5" s="1"/>
  <c r="K112" i="5"/>
  <c r="I98" i="5"/>
  <c r="K98" i="5" s="1"/>
  <c r="L98" i="5" s="1"/>
  <c r="I97" i="5"/>
  <c r="K97" i="5" s="1"/>
  <c r="L97" i="5" s="1"/>
  <c r="I96" i="5"/>
  <c r="K96" i="5" s="1"/>
  <c r="L96" i="5" s="1"/>
  <c r="I94" i="5"/>
  <c r="K94" i="5" s="1"/>
  <c r="L94" i="5" s="1"/>
  <c r="I82" i="5"/>
  <c r="K82" i="5" s="1"/>
  <c r="L82" i="5" s="1"/>
  <c r="I81" i="5"/>
  <c r="K81" i="5" s="1"/>
  <c r="L81" i="5" s="1"/>
  <c r="I80" i="5"/>
  <c r="K80" i="5" s="1"/>
  <c r="L80" i="5" s="1"/>
  <c r="I78" i="5"/>
  <c r="K78" i="5" s="1"/>
  <c r="L78" i="5" s="1"/>
  <c r="I66" i="5"/>
  <c r="K66" i="5" s="1"/>
  <c r="L66" i="5" s="1"/>
  <c r="I65" i="5"/>
  <c r="K65" i="5" s="1"/>
  <c r="L65" i="5" s="1"/>
  <c r="I64" i="5"/>
  <c r="K64" i="5" s="1"/>
  <c r="L64" i="5" s="1"/>
  <c r="I62" i="5"/>
  <c r="K62" i="5" s="1"/>
  <c r="L62" i="5" s="1"/>
  <c r="I53" i="5"/>
  <c r="K53" i="5" s="1"/>
  <c r="L53" i="5" s="1"/>
  <c r="I52" i="5"/>
  <c r="K52" i="5" s="1"/>
  <c r="L52" i="5" s="1"/>
  <c r="I50" i="5"/>
  <c r="K50" i="5" s="1"/>
  <c r="L50" i="5" s="1"/>
  <c r="I49" i="5"/>
  <c r="K49" i="5" s="1"/>
  <c r="L49" i="5" s="1"/>
  <c r="I38" i="5"/>
  <c r="K38" i="5" s="1"/>
  <c r="L38" i="5" s="1"/>
  <c r="I37" i="5"/>
  <c r="K37" i="5" s="1"/>
  <c r="L37" i="5" s="1"/>
  <c r="I35" i="5"/>
  <c r="K35" i="5" s="1"/>
  <c r="L35" i="5" s="1"/>
  <c r="I34" i="5"/>
  <c r="K34" i="5" s="1"/>
  <c r="L34" i="5" s="1"/>
  <c r="I22" i="5"/>
  <c r="K22" i="5" s="1"/>
  <c r="L22" i="5" s="1"/>
  <c r="I21" i="5"/>
  <c r="L19" i="5"/>
  <c r="I60" i="5"/>
  <c r="K60" i="5" s="1"/>
  <c r="K116" i="5"/>
  <c r="L18" i="5"/>
  <c r="K83" i="3"/>
  <c r="K82" i="3" s="1"/>
  <c r="I22" i="3"/>
  <c r="K22" i="3" s="1"/>
  <c r="L22" i="3" s="1"/>
  <c r="I20" i="3"/>
  <c r="K20" i="3" s="1"/>
  <c r="L20" i="3" s="1"/>
  <c r="I19" i="3"/>
  <c r="K19" i="3" s="1"/>
  <c r="L19" i="3" s="1"/>
  <c r="I18" i="3"/>
  <c r="K18" i="3" s="1"/>
  <c r="L18" i="3" s="1"/>
  <c r="L16" i="3" l="1"/>
  <c r="I83" i="5"/>
  <c r="K83" i="5" s="1"/>
  <c r="L83" i="5" s="1"/>
  <c r="I39" i="5"/>
  <c r="K39" i="5" s="1"/>
  <c r="L39" i="5" s="1"/>
  <c r="I99" i="5"/>
  <c r="K99" i="5" s="1"/>
  <c r="L99" i="5" s="1"/>
  <c r="L45" i="3"/>
  <c r="I52" i="3"/>
  <c r="K52" i="3" s="1"/>
  <c r="L52" i="3" s="1"/>
  <c r="L79" i="3"/>
  <c r="L78" i="3" s="1"/>
  <c r="L83" i="3"/>
  <c r="L82" i="3" s="1"/>
  <c r="L60" i="3"/>
  <c r="L61" i="3" s="1"/>
  <c r="L70" i="3" s="1"/>
  <c r="G15" i="5"/>
  <c r="G31" i="5" s="1"/>
  <c r="K31" i="5" s="1"/>
  <c r="L31" i="5" s="1"/>
  <c r="K110" i="5"/>
  <c r="K21" i="5"/>
  <c r="L21" i="5" s="1"/>
  <c r="L76" i="5"/>
  <c r="L32" i="5"/>
  <c r="L92" i="5"/>
  <c r="K17" i="3"/>
  <c r="L15" i="3"/>
  <c r="L31" i="3"/>
  <c r="L32" i="3" s="1"/>
  <c r="K32" i="3"/>
  <c r="I36" i="3"/>
  <c r="K36" i="3" s="1"/>
  <c r="L36" i="3" s="1"/>
  <c r="K70" i="3"/>
  <c r="G44" i="3"/>
  <c r="K44" i="3" s="1"/>
  <c r="K80" i="3"/>
  <c r="L16" i="5"/>
  <c r="L47" i="5"/>
  <c r="L48" i="5" s="1"/>
  <c r="K48" i="5"/>
  <c r="I51" i="5" s="1"/>
  <c r="K51" i="5" s="1"/>
  <c r="L51" i="5" s="1"/>
  <c r="L60" i="5"/>
  <c r="L61" i="5" s="1"/>
  <c r="K61" i="5"/>
  <c r="I63" i="5" s="1"/>
  <c r="K63" i="5" s="1"/>
  <c r="K23" i="5"/>
  <c r="L23" i="5" s="1"/>
  <c r="K114" i="5"/>
  <c r="L17" i="3" l="1"/>
  <c r="K33" i="5"/>
  <c r="G75" i="5"/>
  <c r="K75" i="5" s="1"/>
  <c r="L75" i="5" s="1"/>
  <c r="L77" i="5" s="1"/>
  <c r="K15" i="5"/>
  <c r="K17" i="5" s="1"/>
  <c r="I20" i="5" s="1"/>
  <c r="K20" i="5" s="1"/>
  <c r="L20" i="5" s="1"/>
  <c r="G91" i="5"/>
  <c r="K91" i="5" s="1"/>
  <c r="L91" i="5" s="1"/>
  <c r="L93" i="5" s="1"/>
  <c r="L57" i="5"/>
  <c r="K57" i="5"/>
  <c r="L33" i="5"/>
  <c r="L15" i="5"/>
  <c r="L17" i="5" s="1"/>
  <c r="K46" i="3"/>
  <c r="L44" i="3"/>
  <c r="L46" i="3" s="1"/>
  <c r="K41" i="3"/>
  <c r="I21" i="3"/>
  <c r="K21" i="3" s="1"/>
  <c r="L21" i="3" s="1"/>
  <c r="L28" i="3" s="1"/>
  <c r="L41" i="3"/>
  <c r="K72" i="5"/>
  <c r="L63" i="5"/>
  <c r="L72" i="5" s="1"/>
  <c r="I36" i="5"/>
  <c r="K36" i="5" s="1"/>
  <c r="L36" i="5" s="1"/>
  <c r="L44" i="5" s="1"/>
  <c r="K93" i="5" l="1"/>
  <c r="I95" i="5" s="1"/>
  <c r="K95" i="5" s="1"/>
  <c r="L95" i="5" s="1"/>
  <c r="L104" i="5" s="1"/>
  <c r="K77" i="5"/>
  <c r="I79" i="5" s="1"/>
  <c r="K79" i="5" s="1"/>
  <c r="L79" i="5" s="1"/>
  <c r="L88" i="5" s="1"/>
  <c r="K28" i="5"/>
  <c r="K88" i="5"/>
  <c r="L28" i="5"/>
  <c r="I48" i="3"/>
  <c r="K48" i="3" s="1"/>
  <c r="L48" i="3" s="1"/>
  <c r="L57" i="3" s="1"/>
  <c r="L72" i="3" s="1"/>
  <c r="L85" i="3" s="1"/>
  <c r="L84" i="3" s="1"/>
  <c r="K28" i="3"/>
  <c r="K44" i="5"/>
  <c r="K104" i="5" l="1"/>
  <c r="L106" i="5"/>
  <c r="L119" i="5" s="1"/>
  <c r="L118" i="5" s="1"/>
  <c r="L120" i="5" s="1"/>
  <c r="K123" i="5" s="1"/>
  <c r="K106" i="5"/>
  <c r="K86" i="3"/>
  <c r="L86" i="3"/>
  <c r="K90" i="3" s="1"/>
  <c r="K57" i="3"/>
  <c r="K72" i="3" s="1"/>
</calcChain>
</file>

<file path=xl/sharedStrings.xml><?xml version="1.0" encoding="utf-8"?>
<sst xmlns="http://schemas.openxmlformats.org/spreadsheetml/2006/main" count="474" uniqueCount="113">
  <si>
    <t>LOA</t>
  </si>
  <si>
    <t>BEAM</t>
  </si>
  <si>
    <t>PUNTAL</t>
  </si>
  <si>
    <t>Conceptos</t>
  </si>
  <si>
    <t>Cantidad</t>
  </si>
  <si>
    <t>Coef. Fiscal</t>
  </si>
  <si>
    <t>Recargo %</t>
  </si>
  <si>
    <t>TARIFA FINAL (USD)</t>
  </si>
  <si>
    <t>a</t>
  </si>
  <si>
    <t>b</t>
  </si>
  <si>
    <t>c</t>
  </si>
  <si>
    <t>d</t>
  </si>
  <si>
    <t>e</t>
  </si>
  <si>
    <t>NOTAS IMPORTANTES:</t>
  </si>
  <si>
    <t xml:space="preserve">1-  </t>
  </si>
  <si>
    <t xml:space="preserve">2- </t>
  </si>
  <si>
    <t xml:space="preserve">3- </t>
  </si>
  <si>
    <t>Coeficiente Fiscal</t>
  </si>
  <si>
    <t>TNR</t>
  </si>
  <si>
    <t>Calado de ingreso</t>
  </si>
  <si>
    <t>Calado de salida</t>
  </si>
  <si>
    <t>Horas</t>
  </si>
  <si>
    <t>Calados (pies)</t>
  </si>
  <si>
    <t>TARIFA BASE (USD)</t>
  </si>
  <si>
    <t>Posicionamiento (base fija)</t>
  </si>
  <si>
    <t>TOTAL</t>
  </si>
  <si>
    <t>(Recargo % * (Tarifa Básica parte I + Tarifa Básica parte II))</t>
  </si>
  <si>
    <t xml:space="preserve">(cantidad x horas x Tarifa) </t>
  </si>
  <si>
    <t xml:space="preserve">(cantidad x CF x Tarifa) </t>
  </si>
  <si>
    <t>(cantidad x Tarifa) -</t>
  </si>
  <si>
    <t xml:space="preserve">(Tarifa) </t>
  </si>
  <si>
    <t>Tarifa Total USD</t>
  </si>
  <si>
    <t>Descuento (%)</t>
  </si>
  <si>
    <t>Calado =&lt; 28 pies</t>
  </si>
  <si>
    <t>&gt; 28 pies =&lt; 30 pies</t>
  </si>
  <si>
    <t>&gt; 30 pies =&lt; 32 pies</t>
  </si>
  <si>
    <t>&gt; 32 pies =&lt; 34 pies</t>
  </si>
  <si>
    <t>&gt; 34 pies</t>
  </si>
  <si>
    <t>Unidad fiscal (Loa * Beam * Depth) / 800</t>
  </si>
  <si>
    <t>ANEXO A: PLANILLA DE COTIZACIÓN TERMINAL ESCOBAR // TARIFAS MAXIMAS PRACTICAJE Y PILOTAJE.</t>
  </si>
  <si>
    <t>Servicio Basico = UF (Unidad Fiscal) * CF (Coeficiente Fiscal)</t>
  </si>
  <si>
    <t>Trarifa Basica = UF (a) + CR (b)</t>
  </si>
  <si>
    <t>Tarifa Unitaria USD</t>
  </si>
  <si>
    <t>Demoras</t>
  </si>
  <si>
    <t>Kms tramo</t>
  </si>
  <si>
    <t>Pilotaje subida RÍO de la Plata  - (entrada del buque)</t>
  </si>
  <si>
    <t>Pilotaje subida RÍO Parana  - (entrada del buque)</t>
  </si>
  <si>
    <t>Pilotaje salida RÍO Parana  - (salida del buque)</t>
  </si>
  <si>
    <t>Pilotaje Salida RÍO de la Plata  - (salida del buque)</t>
  </si>
  <si>
    <t>Servicio Practicaje PUERTO (salida)</t>
  </si>
  <si>
    <t>Componente UF = UF (Unidad Fiscal) * CF (Coeficiente Fiscal)</t>
  </si>
  <si>
    <t>Servicio Basico = UF (a) + CR (b)</t>
  </si>
  <si>
    <t>Componente de Recorrido ( CR * kms del tramos correspondiente ) // Recalada - ZC)</t>
  </si>
  <si>
    <t>Componente de Recorrido ( CR * kms del tramos correspondiente ) // ZC - Escobar)</t>
  </si>
  <si>
    <t>Servicio Practicaje PUERTO (entrada)</t>
  </si>
  <si>
    <t>ANEXO A: PLANILLA DE COTIZACIÓN BAHIA BLANCA // TARIFAS MAXIMAS PRACTICAJE Y PILOTAJE.</t>
  </si>
  <si>
    <t>Pilotaje INGRESO Ing.White  - (entrada del buque)</t>
  </si>
  <si>
    <t>Pilotaje SALIDA Ing.White  - (salida del buque)</t>
  </si>
  <si>
    <t>A</t>
  </si>
  <si>
    <t>B</t>
  </si>
  <si>
    <t>Tarifa Básica parte I Servicio Basico de practicaje (UF * CF)</t>
  </si>
  <si>
    <t>Adicional Calado  % sobre la tarifa básica total (Tarífa básica)</t>
  </si>
  <si>
    <t>(cantidad x Tarifa) - descuento</t>
  </si>
  <si>
    <t>Servicio de lancha a la orden</t>
  </si>
  <si>
    <t>Honorarios de agenciamiento</t>
  </si>
  <si>
    <t>Fee Agencia</t>
  </si>
  <si>
    <t>Monto fijo</t>
  </si>
  <si>
    <t>TAX ON DEBITS AND CREDITS</t>
  </si>
  <si>
    <t>1,2% del total de la factura</t>
  </si>
  <si>
    <t>Servicio de transporte</t>
  </si>
  <si>
    <t>Servicio de traslado terrestre de autoridades</t>
  </si>
  <si>
    <t>4-</t>
  </si>
  <si>
    <t>(Cantidad de lanchas x Tarifa) - descuento</t>
  </si>
  <si>
    <t>TAX ON CREDITS AND DEBITS</t>
  </si>
  <si>
    <t>Servicio de amarre y desamarre</t>
  </si>
  <si>
    <t>Tarifa por el servicio de amarre/desamarre incluyendo la lancha</t>
  </si>
  <si>
    <t>Tarifa por el servicio de amarre/desamarre  incluyendo la lancha</t>
  </si>
  <si>
    <t>5-</t>
  </si>
  <si>
    <t>La tarifa de la lancha por el servicio de amarre/desamarre se aplica a todas las operaciones independientemente de su día u horario.</t>
  </si>
  <si>
    <t>Subtotal Practicaje y Pilotaje</t>
  </si>
  <si>
    <t>Tarifa por el servicio de lancha para subir o bajar personal o Autoridades.</t>
  </si>
  <si>
    <t>Tarifa por el servicio de lancha para subir o bajar  personal o Autoridades (máximo de 5 lanchas)</t>
  </si>
  <si>
    <t>Gastos Conexos (servicio de traslado terrestre)</t>
  </si>
  <si>
    <t>Gastos Conexos (servicio de lanchas)</t>
  </si>
  <si>
    <t>Deberán completar únicamente las celdas de amarillo con Porcentaje de Descuento o valores en USD según corresponda.</t>
  </si>
  <si>
    <t>6-</t>
  </si>
  <si>
    <t>Los valores cotizados deberán contemplar la cantidad total indicada en cada ítem.</t>
  </si>
  <si>
    <t>Componente de Recorrido ( CR * kms del tramos correspondiente ) // Boya 11 - Pto Galvan)</t>
  </si>
  <si>
    <t>Componente de Recorrido ( CR * kms del tramos correspondiente ) // Pto Galvan - Boya 11)</t>
  </si>
  <si>
    <t>7-</t>
  </si>
  <si>
    <t xml:space="preserve"> </t>
  </si>
  <si>
    <t xml:space="preserve">El uso maximo de lanchas a cargo de IEASA se limita a cinco (5) lanchas por operación (entrada y salida de buque). </t>
  </si>
  <si>
    <t>e.1</t>
  </si>
  <si>
    <t>e.2</t>
  </si>
  <si>
    <t>Costo cancelación después iniciado el servicio (Gtos de Movilidad)</t>
  </si>
  <si>
    <t>Costo cancelación después iniciado el servicio (50% serv. Básico)</t>
  </si>
  <si>
    <t>Precios deberán ser cotizados en USD (Dólares) sin IVA.</t>
  </si>
  <si>
    <t>El punto "Costo de cancelacion de servicio", se toma una unidad por operación, es decir, es por su totalidad, independientemente que sean dos Practico/Pilotos.</t>
  </si>
  <si>
    <t>El punto B - "c" corresponde a la tarifa maxima que IEASA abonara por el servicio de traslado de autoridades.</t>
  </si>
  <si>
    <t>d.2</t>
  </si>
  <si>
    <t>f.2</t>
  </si>
  <si>
    <t>d.1</t>
  </si>
  <si>
    <t>f.1</t>
  </si>
  <si>
    <t>c.1</t>
  </si>
  <si>
    <t>c.2</t>
  </si>
  <si>
    <t>c.3</t>
  </si>
  <si>
    <t>c.4</t>
  </si>
  <si>
    <t>c.5</t>
  </si>
  <si>
    <t>b.1</t>
  </si>
  <si>
    <t>b.2</t>
  </si>
  <si>
    <t>b.3</t>
  </si>
  <si>
    <t>b.4</t>
  </si>
  <si>
    <t>b.5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</si>
</sst>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4" formatCode="_-&quot;$&quot;\ * #,##0.00_-;\-&quot;$&quot;\ * #,##0.00_-;_-&quot;$&quot;\ 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.000"/>
    <numFmt numFmtId="168" formatCode="[$USD]\ #,##0.00"/>
    <numFmt numFmtId="169" formatCode="_ [$€-2]\ * #,##0.00_ ;_ [$€-2]\ * \-#,##0.00_ ;_ [$€-2]\ * &quot;-&quot;??_ "/>
    <numFmt numFmtId="170" formatCode="_(* #,##0.00_);_(* \(#,##0.00\);_(* &quot;-&quot;??_);_(@_)"/>
    <numFmt numFmtId="171" formatCode="#,##0."/>
    <numFmt numFmtId="172" formatCode="&quot;$&quot;#."/>
    <numFmt numFmtId="173" formatCode="#,"/>
    <numFmt numFmtId="174" formatCode="_-* #,##0.00\ [$€-1]_-;\-* #,##0.00\ [$€-1]_-;_-* &quot;-&quot;??\ [$€-1]_-"/>
    <numFmt numFmtId="175" formatCode="#,#00"/>
    <numFmt numFmtId="176" formatCode="#.##000"/>
    <numFmt numFmtId="177" formatCode="#.00"/>
    <numFmt numFmtId="178" formatCode="_-* #,##0.00\ _P_t_s_-;\-* #,##0.00\ _P_t_s_-;_-* &quot;-&quot;??\ _P_t_s_-;_-@_-"/>
    <numFmt numFmtId="179" formatCode="_-* #,##0.00\ _p_t_a_-;\-* #,##0.00\ _p_t_a_-;_-* &quot;-&quot;??\ _p_t_a_-;_-@_-"/>
    <numFmt numFmtId="180" formatCode="_-* #,##0.00\ _€_-;\-* #,##0.00\ _€_-;_-* &quot;-&quot;??\ _€_-;_-@_-"/>
    <numFmt numFmtId="181" formatCode="_-* #,##0.00\ &quot;€&quot;_-;\-* #,##0.00\ &quot;€&quot;_-;_-* &quot;-&quot;??\ &quot;€&quot;_-;_-@_-"/>
    <numFmt numFmtId="182" formatCode="\$#,#00"/>
    <numFmt numFmtId="183" formatCode="[$-409]d\-mmm;@"/>
    <numFmt numFmtId="184" formatCode="0.0%"/>
    <numFmt numFmtId="185" formatCode="_-[$USD]\ * #,##0.00_-;\-[$USD]\ * #,##0.00_-;_-[$USD]\ 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11"/>
      <color indexed="8"/>
      <name val="Calibri"/>
      <family val="2"/>
    </font>
    <font>
      <sz val="10"/>
      <color theme="1"/>
      <name val="Courier New"/>
      <family val="2"/>
    </font>
    <font>
      <sz val="11"/>
      <color indexed="9"/>
      <name val="Calibri"/>
      <family val="2"/>
    </font>
    <font>
      <sz val="11"/>
      <name val="µ¸¿ò"/>
      <charset val="129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Arial"/>
      <family val="2"/>
    </font>
    <font>
      <sz val="1"/>
      <color indexed="8"/>
      <name val="Courier"/>
      <family val="3"/>
    </font>
    <font>
      <sz val="18"/>
      <name val="Helv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0"/>
      <name val="Courier New"/>
      <family val="3"/>
    </font>
    <font>
      <sz val="10"/>
      <color indexed="8"/>
      <name val="Arial"/>
      <family val="2"/>
    </font>
    <font>
      <sz val="8"/>
      <name val="Helv"/>
    </font>
    <font>
      <i/>
      <sz val="8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2"/>
      <name val="¹ÙÅÁÃ¼"/>
      <charset val="129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 style="mediumDashed">
        <color indexed="32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173">
    <xf numFmtId="0" fontId="0" fillId="0" borderId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1" borderId="0" applyNumberFormat="0" applyBorder="0" applyAlignment="0" applyProtection="0"/>
    <xf numFmtId="169" fontId="26" fillId="41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169" fontId="26" fillId="43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169" fontId="26" fillId="45" borderId="0" applyNumberFormat="0" applyBorder="0" applyAlignment="0" applyProtection="0"/>
    <xf numFmtId="0" fontId="26" fillId="4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1" borderId="0" applyNumberFormat="0" applyBorder="0" applyAlignment="0" applyProtection="0"/>
    <xf numFmtId="169" fontId="26" fillId="4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169" fontId="26" fillId="48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169" fontId="26" fillId="4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4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26" fillId="46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47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26" fillId="48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169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169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1" borderId="0" applyNumberFormat="0" applyBorder="0" applyAlignment="0" applyProtection="0"/>
    <xf numFmtId="169" fontId="26" fillId="51" borderId="0" applyNumberFormat="0" applyBorder="0" applyAlignment="0" applyProtection="0"/>
    <xf numFmtId="0" fontId="26" fillId="4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1" borderId="0" applyNumberFormat="0" applyBorder="0" applyAlignment="0" applyProtection="0"/>
    <xf numFmtId="169" fontId="26" fillId="4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169" fontId="26" fillId="49" borderId="0" applyNumberFormat="0" applyBorder="0" applyAlignment="0" applyProtection="0"/>
    <xf numFmtId="0" fontId="26" fillId="4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43" borderId="0" applyNumberFormat="0" applyBorder="0" applyAlignment="0" applyProtection="0"/>
    <xf numFmtId="169" fontId="26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49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50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26" fillId="52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49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53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4" borderId="0" applyNumberFormat="0" applyBorder="0" applyAlignment="0" applyProtection="0"/>
    <xf numFmtId="169" fontId="28" fillId="54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169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1" borderId="0" applyNumberFormat="0" applyBorder="0" applyAlignment="0" applyProtection="0"/>
    <xf numFmtId="169" fontId="28" fillId="51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6" borderId="0" applyNumberFormat="0" applyBorder="0" applyAlignment="0" applyProtection="0"/>
    <xf numFmtId="169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169" fontId="28" fillId="54" borderId="0" applyNumberFormat="0" applyBorder="0" applyAlignment="0" applyProtection="0"/>
    <xf numFmtId="0" fontId="28" fillId="43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43" borderId="0" applyNumberFormat="0" applyBorder="0" applyAlignment="0" applyProtection="0"/>
    <xf numFmtId="169" fontId="28" fillId="43" borderId="0" applyNumberFormat="0" applyBorder="0" applyAlignment="0" applyProtection="0"/>
    <xf numFmtId="0" fontId="28" fillId="5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5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5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5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5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4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4" borderId="0" applyNumberFormat="0" applyBorder="0" applyAlignment="0" applyProtection="0"/>
    <xf numFmtId="169" fontId="28" fillId="54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169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169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62" borderId="0" applyNumberFormat="0" applyBorder="0" applyAlignment="0" applyProtection="0"/>
    <xf numFmtId="169" fontId="28" fillId="6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169" fontId="28" fillId="54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169" fontId="28" fillId="63" borderId="0" applyNumberFormat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169" fontId="30" fillId="4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1" fillId="46" borderId="0" applyNumberFormat="0" applyBorder="0" applyAlignment="0" applyProtection="0"/>
    <xf numFmtId="0" fontId="6" fillId="2" borderId="0" applyNumberFormat="0" applyBorder="0" applyAlignment="0" applyProtection="0"/>
    <xf numFmtId="0" fontId="31" fillId="46" borderId="0" applyNumberFormat="0" applyBorder="0" applyAlignment="0" applyProtection="0"/>
    <xf numFmtId="0" fontId="6" fillId="2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0"/>
    <xf numFmtId="0" fontId="29" fillId="0" borderId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169" fontId="32" fillId="41" borderId="27" applyNumberFormat="0" applyAlignment="0" applyProtection="0"/>
    <xf numFmtId="169" fontId="32" fillId="41" borderId="27" applyNumberFormat="0" applyAlignment="0" applyProtection="0"/>
    <xf numFmtId="169" fontId="32" fillId="41" borderId="27" applyNumberFormat="0" applyAlignment="0" applyProtection="0"/>
    <xf numFmtId="0" fontId="32" fillId="41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41" borderId="27" applyNumberFormat="0" applyAlignment="0" applyProtection="0"/>
    <xf numFmtId="0" fontId="32" fillId="41" borderId="27" applyNumberFormat="0" applyAlignment="0" applyProtection="0"/>
    <xf numFmtId="0" fontId="13" fillId="7" borderId="7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13" fillId="7" borderId="7" applyNumberFormat="0" applyAlignment="0" applyProtection="0"/>
    <xf numFmtId="0" fontId="33" fillId="56" borderId="28" applyNumberFormat="0" applyAlignment="0" applyProtection="0"/>
    <xf numFmtId="0" fontId="13" fillId="7" borderId="7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12" fillId="0" borderId="6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0" fontId="33" fillId="56" borderId="28" applyNumberFormat="0" applyAlignment="0" applyProtection="0"/>
    <xf numFmtId="169" fontId="33" fillId="56" borderId="28" applyNumberFormat="0" applyAlignment="0" applyProtection="0"/>
    <xf numFmtId="170" fontId="35" fillId="0" borderId="0" applyFont="0" applyFill="0" applyBorder="0" applyAlignment="0" applyProtection="0"/>
    <xf numFmtId="171" fontId="36" fillId="0" borderId="0">
      <protection locked="0"/>
    </xf>
    <xf numFmtId="172" fontId="36" fillId="0" borderId="0">
      <protection locked="0"/>
    </xf>
    <xf numFmtId="0" fontId="36" fillId="0" borderId="0">
      <protection locked="0"/>
    </xf>
    <xf numFmtId="0" fontId="37" fillId="0" borderId="0">
      <protection locked="0"/>
    </xf>
    <xf numFmtId="0" fontId="36" fillId="0" borderId="0">
      <protection locked="0"/>
    </xf>
    <xf numFmtId="173" fontId="38" fillId="0" borderId="0">
      <protection locked="0"/>
    </xf>
    <xf numFmtId="173" fontId="38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8" fillId="5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5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9" fillId="5" borderId="4" applyNumberFormat="0" applyAlignment="0" applyProtection="0"/>
    <xf numFmtId="0" fontId="40" fillId="43" borderId="27" applyNumberFormat="0" applyAlignment="0" applyProtection="0"/>
    <xf numFmtId="0" fontId="9" fillId="5" borderId="4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1" fillId="0" borderId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9" fontId="42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175" fontId="36" fillId="0" borderId="0">
      <protection locked="0"/>
    </xf>
    <xf numFmtId="176" fontId="36" fillId="0" borderId="0">
      <protection locked="0"/>
    </xf>
    <xf numFmtId="177" fontId="36" fillId="0" borderId="0">
      <protection locked="0"/>
    </xf>
    <xf numFmtId="0" fontId="37" fillId="0" borderId="0">
      <protection locked="0"/>
    </xf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169" fontId="31" fillId="46" borderId="0" applyNumberFormat="0" applyBorder="0" applyAlignment="0" applyProtection="0"/>
    <xf numFmtId="0" fontId="43" fillId="0" borderId="30" applyNumberFormat="0" applyFill="0" applyAlignment="0" applyProtection="0"/>
    <xf numFmtId="0" fontId="44" fillId="0" borderId="31" applyNumberFormat="0" applyFill="0" applyAlignment="0" applyProtection="0"/>
    <xf numFmtId="0" fontId="44" fillId="0" borderId="31" applyNumberFormat="0" applyFill="0" applyAlignment="0" applyProtection="0"/>
    <xf numFmtId="0" fontId="43" fillId="0" borderId="30" applyNumberFormat="0" applyFill="0" applyAlignment="0" applyProtection="0"/>
    <xf numFmtId="169" fontId="43" fillId="0" borderId="30" applyNumberFormat="0" applyFill="0" applyAlignment="0" applyProtection="0"/>
    <xf numFmtId="0" fontId="45" fillId="0" borderId="30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5" fillId="0" borderId="30" applyNumberFormat="0" applyFill="0" applyAlignment="0" applyProtection="0"/>
    <xf numFmtId="169" fontId="45" fillId="0" borderId="30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169" fontId="47" fillId="0" borderId="33" applyNumberFormat="0" applyFill="0" applyAlignment="0" applyProtection="0"/>
    <xf numFmtId="169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169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33" applyNumberFormat="0" applyFill="0" applyAlignment="0" applyProtection="0"/>
    <xf numFmtId="0" fontId="4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9" fontId="47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0" fillId="4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4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0" fontId="40" fillId="43" borderId="27" applyNumberFormat="0" applyAlignment="0" applyProtection="0"/>
    <xf numFmtId="169" fontId="40" fillId="43" borderId="27" applyNumberFormat="0" applyAlignment="0" applyProtection="0"/>
    <xf numFmtId="169" fontId="40" fillId="43" borderId="27" applyNumberFormat="0" applyAlignment="0" applyProtection="0"/>
    <xf numFmtId="169" fontId="40" fillId="43" borderId="27" applyNumberFormat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169" fontId="34" fillId="0" borderId="29" applyNumberFormat="0" applyFill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4" fillId="0" borderId="0"/>
    <xf numFmtId="0" fontId="24" fillId="0" borderId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4" fillId="0" borderId="0"/>
    <xf numFmtId="166" fontId="26" fillId="0" borderId="0" applyFont="0" applyFill="0" applyBorder="0" applyAlignment="0" applyProtection="0"/>
    <xf numFmtId="0" fontId="24" fillId="0" borderId="0"/>
    <xf numFmtId="166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8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80" fontId="26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70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81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82" fontId="36" fillId="0" borderId="0">
      <protection locked="0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0" fillId="51" borderId="0" applyNumberFormat="0" applyBorder="0" applyAlignment="0" applyProtection="0"/>
    <xf numFmtId="0" fontId="8" fillId="4" borderId="0" applyNumberFormat="0" applyBorder="0" applyAlignment="0" applyProtection="0"/>
    <xf numFmtId="0" fontId="50" fillId="51" borderId="0" applyNumberFormat="0" applyBorder="0" applyAlignment="0" applyProtection="0"/>
    <xf numFmtId="0" fontId="8" fillId="4" borderId="0" applyNumberFormat="0" applyBorder="0" applyAlignment="0" applyProtection="0"/>
    <xf numFmtId="0" fontId="50" fillId="51" borderId="0" applyNumberFormat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169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169" fontId="1" fillId="0" borderId="0"/>
    <xf numFmtId="169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183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169" fontId="24" fillId="0" borderId="0"/>
    <xf numFmtId="0" fontId="24" fillId="0" borderId="0"/>
    <xf numFmtId="0" fontId="24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1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 applyProtection="0"/>
    <xf numFmtId="0" fontId="26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Protection="0"/>
    <xf numFmtId="0" fontId="24" fillId="0" borderId="0" applyProtection="0"/>
    <xf numFmtId="0" fontId="24" fillId="0" borderId="0"/>
    <xf numFmtId="0" fontId="24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7" fillId="0" borderId="0"/>
    <xf numFmtId="0" fontId="24" fillId="0" borderId="0"/>
    <xf numFmtId="0" fontId="52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0" fontId="52" fillId="0" borderId="0"/>
    <xf numFmtId="0" fontId="24" fillId="0" borderId="0"/>
    <xf numFmtId="0" fontId="1" fillId="0" borderId="0"/>
    <xf numFmtId="0" fontId="24" fillId="0" borderId="0"/>
    <xf numFmtId="0" fontId="49" fillId="0" borderId="0"/>
    <xf numFmtId="0" fontId="1" fillId="0" borderId="0"/>
    <xf numFmtId="0" fontId="1" fillId="0" borderId="0"/>
    <xf numFmtId="169" fontId="1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26" quotePrefix="1">
      <alignment horizontal="justify" vertical="justify" textRotation="255" wrapText="1" justifyLastLine="1"/>
      <protection hidden="1"/>
    </xf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4" fillId="0" borderId="0"/>
    <xf numFmtId="169" fontId="24" fillId="0" borderId="0"/>
    <xf numFmtId="0" fontId="24" fillId="0" borderId="0"/>
    <xf numFmtId="0" fontId="52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35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169" fontId="24" fillId="0" borderId="0"/>
    <xf numFmtId="0" fontId="24" fillId="0" borderId="0"/>
    <xf numFmtId="0" fontId="52" fillId="0" borderId="0"/>
    <xf numFmtId="0" fontId="52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169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9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1" fillId="0" borderId="0"/>
    <xf numFmtId="0" fontId="24" fillId="0" borderId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53" fillId="45" borderId="35" applyNumberFormat="0" applyFont="0" applyAlignment="0" applyProtection="0"/>
    <xf numFmtId="0" fontId="53" fillId="45" borderId="35" applyNumberFormat="0" applyFont="0" applyAlignment="0" applyProtection="0"/>
    <xf numFmtId="0" fontId="53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6" fillId="8" borderId="8" applyNumberFormat="0" applyFont="0" applyAlignment="0" applyProtection="0"/>
    <xf numFmtId="0" fontId="24" fillId="45" borderId="35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6" fillId="8" borderId="8" applyNumberFormat="0" applyFont="0" applyAlignment="0" applyProtection="0"/>
    <xf numFmtId="0" fontId="24" fillId="45" borderId="35" applyNumberFormat="0" applyFont="0" applyAlignment="0" applyProtection="0"/>
    <xf numFmtId="0" fontId="1" fillId="8" borderId="8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6" fillId="45" borderId="35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6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0" fontId="24" fillId="45" borderId="35" applyNumberFormat="0" applyFont="0" applyAlignment="0" applyProtection="0"/>
    <xf numFmtId="169" fontId="24" fillId="45" borderId="36" applyNumberFormat="0" applyFont="0" applyAlignment="0" applyProtection="0"/>
    <xf numFmtId="169" fontId="24" fillId="45" borderId="36" applyNumberFormat="0" applyFont="0" applyAlignment="0" applyProtection="0"/>
    <xf numFmtId="169" fontId="24" fillId="45" borderId="36" applyNumberFormat="0" applyFont="0" applyAlignment="0" applyProtection="0"/>
    <xf numFmtId="39" fontId="54" fillId="0" borderId="0"/>
    <xf numFmtId="37" fontId="55" fillId="0" borderId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169" fontId="56" fillId="41" borderId="37" applyNumberFormat="0" applyAlignment="0" applyProtection="0"/>
    <xf numFmtId="169" fontId="56" fillId="41" borderId="37" applyNumberFormat="0" applyAlignment="0" applyProtection="0"/>
    <xf numFmtId="169" fontId="56" fillId="41" borderId="37" applyNumberFormat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6" fillId="41" borderId="37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6" fillId="41" borderId="37" applyNumberFormat="0" applyAlignment="0" applyProtection="0"/>
    <xf numFmtId="0" fontId="56" fillId="41" borderId="3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9" fontId="59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3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31" applyNumberFormat="0" applyFill="0" applyAlignment="0" applyProtection="0"/>
    <xf numFmtId="0" fontId="44" fillId="0" borderId="31" applyNumberFormat="0" applyFill="0" applyAlignment="0" applyProtection="0"/>
    <xf numFmtId="0" fontId="46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3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5" fillId="0" borderId="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8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16" fillId="0" borderId="9" applyNumberFormat="0" applyFill="0" applyAlignment="0" applyProtection="0"/>
    <xf numFmtId="0" fontId="37" fillId="0" borderId="40">
      <protection locked="0"/>
    </xf>
    <xf numFmtId="0" fontId="61" fillId="0" borderId="39" applyNumberFormat="0" applyFill="0" applyAlignment="0" applyProtection="0"/>
    <xf numFmtId="0" fontId="61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9" fontId="5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95">
    <xf numFmtId="0" fontId="0" fillId="0" borderId="0" xfId="0"/>
    <xf numFmtId="0" fontId="16" fillId="0" borderId="0" xfId="0" applyFont="1"/>
    <xf numFmtId="0" fontId="0" fillId="0" borderId="11" xfId="0" applyFill="1" applyBorder="1"/>
    <xf numFmtId="0" fontId="0" fillId="0" borderId="11" xfId="0" applyBorder="1"/>
    <xf numFmtId="0" fontId="0" fillId="0" borderId="11" xfId="0" applyBorder="1" applyProtection="1">
      <protection locked="0"/>
    </xf>
    <xf numFmtId="4" fontId="0" fillId="0" borderId="15" xfId="0" applyNumberFormat="1" applyBorder="1"/>
    <xf numFmtId="0" fontId="21" fillId="0" borderId="0" xfId="0" applyFont="1"/>
    <xf numFmtId="0" fontId="22" fillId="33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0" fillId="0" borderId="11" xfId="0" applyFill="1" applyBorder="1" applyProtection="1">
      <protection locked="0"/>
    </xf>
    <xf numFmtId="0" fontId="0" fillId="34" borderId="11" xfId="0" applyFill="1" applyBorder="1" applyAlignment="1">
      <alignment horizontal="center"/>
    </xf>
    <xf numFmtId="0" fontId="0" fillId="0" borderId="20" xfId="0" applyBorder="1"/>
    <xf numFmtId="168" fontId="0" fillId="0" borderId="11" xfId="0" applyNumberFormat="1" applyFill="1" applyBorder="1" applyAlignment="1">
      <alignment horizontal="center" vertical="center"/>
    </xf>
    <xf numFmtId="0" fontId="0" fillId="0" borderId="20" xfId="0" applyBorder="1" applyProtection="1">
      <protection locked="0"/>
    </xf>
    <xf numFmtId="0" fontId="13" fillId="35" borderId="43" xfId="0" applyFont="1" applyFill="1" applyBorder="1" applyAlignment="1">
      <alignment horizontal="center" vertical="center" wrapText="1"/>
    </xf>
    <xf numFmtId="0" fontId="16" fillId="0" borderId="45" xfId="0" applyFont="1" applyBorder="1"/>
    <xf numFmtId="4" fontId="0" fillId="0" borderId="48" xfId="0" applyNumberFormat="1" applyBorder="1"/>
    <xf numFmtId="0" fontId="16" fillId="0" borderId="49" xfId="0" applyFont="1" applyBorder="1"/>
    <xf numFmtId="4" fontId="0" fillId="0" borderId="50" xfId="0" applyNumberFormat="1" applyBorder="1"/>
    <xf numFmtId="4" fontId="0" fillId="40" borderId="51" xfId="0" applyNumberFormat="1" applyFill="1" applyBorder="1"/>
    <xf numFmtId="4" fontId="0" fillId="0" borderId="52" xfId="0" applyNumberFormat="1" applyBorder="1"/>
    <xf numFmtId="0" fontId="16" fillId="0" borderId="53" xfId="0" applyFont="1" applyBorder="1"/>
    <xf numFmtId="4" fontId="0" fillId="0" borderId="55" xfId="0" applyNumberFormat="1" applyBorder="1"/>
    <xf numFmtId="0" fontId="0" fillId="0" borderId="16" xfId="0" applyFill="1" applyBorder="1"/>
    <xf numFmtId="0" fontId="62" fillId="64" borderId="16" xfId="0" applyFont="1" applyFill="1" applyBorder="1"/>
    <xf numFmtId="0" fontId="62" fillId="64" borderId="22" xfId="0" applyFont="1" applyFill="1" applyBorder="1"/>
    <xf numFmtId="0" fontId="62" fillId="64" borderId="22" xfId="0" applyFont="1" applyFill="1" applyBorder="1" applyProtection="1">
      <protection locked="0"/>
    </xf>
    <xf numFmtId="168" fontId="19" fillId="64" borderId="22" xfId="0" applyNumberFormat="1" applyFont="1" applyFill="1" applyBorder="1" applyProtection="1">
      <protection locked="0"/>
    </xf>
    <xf numFmtId="0" fontId="0" fillId="66" borderId="11" xfId="0" applyFill="1" applyBorder="1" applyAlignment="1">
      <alignment horizontal="right"/>
    </xf>
    <xf numFmtId="0" fontId="0" fillId="66" borderId="20" xfId="0" applyFill="1" applyBorder="1" applyAlignment="1">
      <alignment horizontal="right"/>
    </xf>
    <xf numFmtId="0" fontId="0" fillId="66" borderId="20" xfId="0" applyFill="1" applyBorder="1"/>
    <xf numFmtId="9" fontId="19" fillId="64" borderId="22" xfId="1" applyFont="1" applyFill="1" applyBorder="1" applyProtection="1">
      <protection locked="0"/>
    </xf>
    <xf numFmtId="168" fontId="16" fillId="0" borderId="23" xfId="0" applyNumberFormat="1" applyFont="1" applyFill="1" applyBorder="1" applyAlignment="1">
      <alignment horizontal="center" vertical="center"/>
    </xf>
    <xf numFmtId="4" fontId="0" fillId="67" borderId="57" xfId="0" applyNumberFormat="1" applyFill="1" applyBorder="1"/>
    <xf numFmtId="0" fontId="16" fillId="65" borderId="59" xfId="0" applyFont="1" applyFill="1" applyBorder="1"/>
    <xf numFmtId="0" fontId="0" fillId="65" borderId="60" xfId="0" applyFill="1" applyBorder="1"/>
    <xf numFmtId="0" fontId="0" fillId="65" borderId="56" xfId="0" applyFill="1" applyBorder="1"/>
    <xf numFmtId="0" fontId="0" fillId="65" borderId="56" xfId="0" applyFill="1" applyBorder="1" applyProtection="1">
      <protection locked="0"/>
    </xf>
    <xf numFmtId="168" fontId="16" fillId="65" borderId="56" xfId="0" applyNumberFormat="1" applyFont="1" applyFill="1" applyBorder="1" applyProtection="1">
      <protection locked="0"/>
    </xf>
    <xf numFmtId="9" fontId="16" fillId="65" borderId="56" xfId="1" applyFont="1" applyFill="1" applyBorder="1" applyProtection="1">
      <protection locked="0"/>
    </xf>
    <xf numFmtId="4" fontId="0" fillId="65" borderId="57" xfId="0" applyNumberFormat="1" applyFill="1" applyBorder="1"/>
    <xf numFmtId="0" fontId="16" fillId="0" borderId="61" xfId="0" applyFont="1" applyBorder="1"/>
    <xf numFmtId="0" fontId="0" fillId="0" borderId="46" xfId="0" applyBorder="1"/>
    <xf numFmtId="0" fontId="0" fillId="66" borderId="46" xfId="0" applyFill="1" applyBorder="1" applyAlignment="1">
      <alignment horizontal="right"/>
    </xf>
    <xf numFmtId="0" fontId="0" fillId="0" borderId="46" xfId="0" applyBorder="1" applyProtection="1">
      <protection locked="0"/>
    </xf>
    <xf numFmtId="0" fontId="0" fillId="65" borderId="17" xfId="0" applyFill="1" applyBorder="1"/>
    <xf numFmtId="0" fontId="0" fillId="65" borderId="20" xfId="0" applyFill="1" applyBorder="1"/>
    <xf numFmtId="9" fontId="16" fillId="39" borderId="16" xfId="1" applyFont="1" applyFill="1" applyBorder="1" applyProtection="1">
      <protection locked="0"/>
    </xf>
    <xf numFmtId="168" fontId="0" fillId="0" borderId="45" xfId="0" applyNumberFormat="1" applyFill="1" applyBorder="1" applyAlignment="1">
      <alignment horizontal="center" vertical="center"/>
    </xf>
    <xf numFmtId="168" fontId="0" fillId="0" borderId="65" xfId="0" applyNumberFormat="1" applyFill="1" applyBorder="1" applyAlignment="1">
      <alignment horizontal="center" vertical="center"/>
    </xf>
    <xf numFmtId="168" fontId="0" fillId="0" borderId="66" xfId="0" applyNumberFormat="1" applyFill="1" applyBorder="1" applyAlignment="1">
      <alignment horizontal="center" vertical="center"/>
    </xf>
    <xf numFmtId="168" fontId="16" fillId="0" borderId="10" xfId="0" applyNumberFormat="1" applyFont="1" applyFill="1" applyBorder="1" applyAlignment="1">
      <alignment horizontal="center" vertical="center"/>
    </xf>
    <xf numFmtId="168" fontId="0" fillId="0" borderId="61" xfId="0" applyNumberFormat="1" applyFill="1" applyBorder="1" applyAlignment="1">
      <alignment horizontal="center" vertical="center"/>
    </xf>
    <xf numFmtId="168" fontId="0" fillId="0" borderId="67" xfId="0" applyNumberFormat="1" applyFill="1" applyBorder="1" applyAlignment="1">
      <alignment horizontal="center" vertical="center"/>
    </xf>
    <xf numFmtId="0" fontId="16" fillId="65" borderId="64" xfId="0" applyFont="1" applyFill="1" applyBorder="1"/>
    <xf numFmtId="0" fontId="0" fillId="65" borderId="0" xfId="0" applyFill="1" applyBorder="1"/>
    <xf numFmtId="0" fontId="0" fillId="65" borderId="0" xfId="0" applyFill="1" applyBorder="1" applyProtection="1">
      <protection locked="0"/>
    </xf>
    <xf numFmtId="168" fontId="16" fillId="65" borderId="0" xfId="0" applyNumberFormat="1" applyFont="1" applyFill="1" applyBorder="1" applyProtection="1">
      <protection locked="0"/>
    </xf>
    <xf numFmtId="9" fontId="16" fillId="65" borderId="0" xfId="1" applyFont="1" applyFill="1" applyBorder="1" applyProtection="1">
      <protection locked="0"/>
    </xf>
    <xf numFmtId="4" fontId="0" fillId="65" borderId="51" xfId="0" applyNumberFormat="1" applyFill="1" applyBorder="1"/>
    <xf numFmtId="168" fontId="17" fillId="65" borderId="68" xfId="0" applyNumberFormat="1" applyFont="1" applyFill="1" applyBorder="1" applyAlignment="1">
      <alignment horizontal="center" vertical="center"/>
    </xf>
    <xf numFmtId="0" fontId="16" fillId="65" borderId="24" xfId="0" applyFont="1" applyFill="1" applyBorder="1"/>
    <xf numFmtId="4" fontId="0" fillId="65" borderId="0" xfId="0" applyNumberFormat="1" applyFill="1" applyBorder="1"/>
    <xf numFmtId="168" fontId="17" fillId="65" borderId="69" xfId="0" applyNumberFormat="1" applyFont="1" applyFill="1" applyBorder="1" applyAlignment="1">
      <alignment horizontal="center" vertical="center"/>
    </xf>
    <xf numFmtId="0" fontId="16" fillId="65" borderId="69" xfId="0" applyFont="1" applyFill="1" applyBorder="1"/>
    <xf numFmtId="0" fontId="0" fillId="33" borderId="0" xfId="0" applyFill="1" applyBorder="1"/>
    <xf numFmtId="0" fontId="0" fillId="33" borderId="0" xfId="0" applyFill="1" applyBorder="1" applyProtection="1">
      <protection locked="0"/>
    </xf>
    <xf numFmtId="168" fontId="16" fillId="33" borderId="0" xfId="0" applyNumberFormat="1" applyFont="1" applyFill="1" applyBorder="1" applyProtection="1">
      <protection locked="0"/>
    </xf>
    <xf numFmtId="168" fontId="17" fillId="33" borderId="0" xfId="0" applyNumberFormat="1" applyFont="1" applyFill="1" applyBorder="1" applyAlignment="1">
      <alignment horizontal="center" vertical="center"/>
    </xf>
    <xf numFmtId="4" fontId="0" fillId="33" borderId="51" xfId="0" applyNumberFormat="1" applyFill="1" applyBorder="1"/>
    <xf numFmtId="4" fontId="13" fillId="64" borderId="14" xfId="0" applyNumberFormat="1" applyFont="1" applyFill="1" applyBorder="1"/>
    <xf numFmtId="4" fontId="13" fillId="64" borderId="25" xfId="0" applyNumberFormat="1" applyFont="1" applyFill="1" applyBorder="1"/>
    <xf numFmtId="4" fontId="13" fillId="64" borderId="48" xfId="0" applyNumberFormat="1" applyFont="1" applyFill="1" applyBorder="1"/>
    <xf numFmtId="9" fontId="16" fillId="33" borderId="56" xfId="1" applyFont="1" applyFill="1" applyBorder="1" applyProtection="1">
      <protection locked="0"/>
    </xf>
    <xf numFmtId="185" fontId="0" fillId="0" borderId="11" xfId="2171" applyNumberFormat="1" applyFont="1" applyBorder="1"/>
    <xf numFmtId="0" fontId="16" fillId="0" borderId="49" xfId="0" applyFont="1" applyBorder="1" applyAlignment="1">
      <alignment horizontal="left"/>
    </xf>
    <xf numFmtId="168" fontId="16" fillId="33" borderId="46" xfId="0" applyNumberFormat="1" applyFont="1" applyFill="1" applyBorder="1" applyProtection="1">
      <protection locked="0"/>
    </xf>
    <xf numFmtId="168" fontId="16" fillId="33" borderId="20" xfId="0" applyNumberFormat="1" applyFont="1" applyFill="1" applyBorder="1" applyProtection="1">
      <protection locked="0"/>
    </xf>
    <xf numFmtId="168" fontId="16" fillId="33" borderId="11" xfId="0" applyNumberFormat="1" applyFont="1" applyFill="1" applyBorder="1" applyProtection="1">
      <protection locked="0"/>
    </xf>
    <xf numFmtId="184" fontId="16" fillId="33" borderId="11" xfId="1" applyNumberFormat="1" applyFont="1" applyFill="1" applyBorder="1" applyProtection="1">
      <protection locked="0"/>
    </xf>
    <xf numFmtId="9" fontId="16" fillId="33" borderId="11" xfId="1" applyFont="1" applyFill="1" applyBorder="1" applyProtection="1">
      <protection locked="0"/>
    </xf>
    <xf numFmtId="0" fontId="0" fillId="33" borderId="11" xfId="0" applyFill="1" applyBorder="1" applyProtection="1">
      <protection locked="0"/>
    </xf>
    <xf numFmtId="184" fontId="16" fillId="33" borderId="11" xfId="0" applyNumberFormat="1" applyFont="1" applyFill="1" applyBorder="1" applyProtection="1">
      <protection locked="0"/>
    </xf>
    <xf numFmtId="168" fontId="16" fillId="33" borderId="11" xfId="0" applyNumberFormat="1" applyFont="1" applyFill="1" applyBorder="1" applyAlignment="1" applyProtection="1">
      <alignment horizontal="right"/>
      <protection locked="0"/>
    </xf>
    <xf numFmtId="0" fontId="0" fillId="66" borderId="12" xfId="0" applyFill="1" applyBorder="1" applyAlignment="1">
      <alignment horizontal="right"/>
    </xf>
    <xf numFmtId="9" fontId="16" fillId="33" borderId="12" xfId="1" applyFont="1" applyFill="1" applyBorder="1" applyProtection="1">
      <protection locked="0"/>
    </xf>
    <xf numFmtId="0" fontId="0" fillId="33" borderId="11" xfId="0" applyFill="1" applyBorder="1"/>
    <xf numFmtId="168" fontId="16" fillId="37" borderId="71" xfId="0" applyNumberFormat="1" applyFont="1" applyFill="1" applyBorder="1" applyAlignment="1">
      <alignment horizontal="center" vertical="center"/>
    </xf>
    <xf numFmtId="4" fontId="13" fillId="38" borderId="24" xfId="0" applyNumberFormat="1" applyFont="1" applyFill="1" applyBorder="1"/>
    <xf numFmtId="168" fontId="16" fillId="39" borderId="11" xfId="0" applyNumberFormat="1" applyFont="1" applyFill="1" applyBorder="1" applyProtection="1">
      <protection locked="0"/>
    </xf>
    <xf numFmtId="168" fontId="0" fillId="0" borderId="16" xfId="0" applyNumberFormat="1" applyFill="1" applyBorder="1" applyAlignment="1">
      <alignment horizontal="center" vertical="center"/>
    </xf>
    <xf numFmtId="168" fontId="16" fillId="37" borderId="11" xfId="0" applyNumberFormat="1" applyFont="1" applyFill="1" applyBorder="1" applyAlignment="1">
      <alignment horizontal="center"/>
    </xf>
    <xf numFmtId="0" fontId="0" fillId="34" borderId="11" xfId="0" applyFill="1" applyBorder="1" applyAlignment="1">
      <alignment horizontal="center" vertical="center"/>
    </xf>
    <xf numFmtId="4" fontId="13" fillId="38" borderId="15" xfId="0" applyNumberFormat="1" applyFont="1" applyFill="1" applyBorder="1"/>
    <xf numFmtId="0" fontId="16" fillId="0" borderId="0" xfId="0" applyFont="1" applyBorder="1"/>
    <xf numFmtId="168" fontId="16" fillId="0" borderId="0" xfId="0" applyNumberFormat="1" applyFont="1" applyFill="1" applyBorder="1" applyAlignment="1">
      <alignment horizontal="center" vertical="center"/>
    </xf>
    <xf numFmtId="168" fontId="16" fillId="0" borderId="0" xfId="0" applyNumberFormat="1" applyFont="1" applyFill="1" applyBorder="1" applyProtection="1">
      <protection locked="0"/>
    </xf>
    <xf numFmtId="168" fontId="16" fillId="37" borderId="58" xfId="0" applyNumberFormat="1" applyFont="1" applyFill="1" applyBorder="1" applyAlignment="1">
      <alignment horizontal="center" vertical="center"/>
    </xf>
    <xf numFmtId="168" fontId="16" fillId="37" borderId="66" xfId="0" applyNumberFormat="1" applyFont="1" applyFill="1" applyBorder="1" applyAlignment="1" applyProtection="1">
      <alignment horizontal="center"/>
      <protection locked="0"/>
    </xf>
    <xf numFmtId="168" fontId="0" fillId="0" borderId="66" xfId="0" applyNumberFormat="1" applyFont="1" applyBorder="1" applyAlignment="1" applyProtection="1">
      <alignment horizontal="center"/>
      <protection locked="0"/>
    </xf>
    <xf numFmtId="168" fontId="16" fillId="37" borderId="73" xfId="0" applyNumberFormat="1" applyFont="1" applyFill="1" applyBorder="1" applyAlignment="1" applyProtection="1">
      <alignment horizontal="center"/>
      <protection locked="0"/>
    </xf>
    <xf numFmtId="10" fontId="0" fillId="33" borderId="41" xfId="0" applyNumberFormat="1" applyFill="1" applyBorder="1" applyAlignment="1">
      <alignment horizontal="left"/>
    </xf>
    <xf numFmtId="168" fontId="17" fillId="65" borderId="75" xfId="0" applyNumberFormat="1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 applyProtection="1">
      <alignment horizontal="center" vertical="center" wrapText="1"/>
      <protection locked="0"/>
    </xf>
    <xf numFmtId="0" fontId="13" fillId="35" borderId="18" xfId="0" applyFont="1" applyFill="1" applyBorder="1" applyAlignment="1" applyProtection="1">
      <alignment horizontal="center" vertical="center" wrapText="1"/>
      <protection locked="0"/>
    </xf>
    <xf numFmtId="0" fontId="16" fillId="36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168" fontId="0" fillId="39" borderId="11" xfId="0" applyNumberFormat="1" applyFill="1" applyBorder="1" applyProtection="1">
      <protection locked="0"/>
    </xf>
    <xf numFmtId="168" fontId="0" fillId="0" borderId="11" xfId="0" applyNumberFormat="1" applyBorder="1" applyAlignment="1">
      <alignment horizontal="center" vertical="center"/>
    </xf>
    <xf numFmtId="10" fontId="0" fillId="33" borderId="15" xfId="0" applyNumberFormat="1" applyFill="1" applyBorder="1" applyAlignment="1">
      <alignment horizontal="left"/>
    </xf>
    <xf numFmtId="168" fontId="16" fillId="37" borderId="74" xfId="0" applyNumberFormat="1" applyFont="1" applyFill="1" applyBorder="1" applyAlignment="1">
      <alignment horizontal="center" vertical="center"/>
    </xf>
    <xf numFmtId="168" fontId="16" fillId="37" borderId="65" xfId="0" applyNumberFormat="1" applyFont="1" applyFill="1" applyBorder="1" applyAlignment="1" applyProtection="1">
      <alignment horizontal="center" vertical="center"/>
      <protection locked="0"/>
    </xf>
    <xf numFmtId="168" fontId="0" fillId="0" borderId="66" xfId="0" applyNumberFormat="1" applyFill="1" applyBorder="1" applyAlignment="1" applyProtection="1">
      <alignment horizontal="center" vertical="center"/>
      <protection locked="0"/>
    </xf>
    <xf numFmtId="168" fontId="16" fillId="37" borderId="66" xfId="0" applyNumberFormat="1" applyFont="1" applyFill="1" applyBorder="1" applyAlignment="1" applyProtection="1">
      <alignment horizontal="center" vertical="center"/>
      <protection locked="0"/>
    </xf>
    <xf numFmtId="0" fontId="21" fillId="68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68" fontId="17" fillId="65" borderId="18" xfId="0" applyNumberFormat="1" applyFont="1" applyFill="1" applyBorder="1" applyAlignment="1">
      <alignment horizontal="center" vertical="center"/>
    </xf>
    <xf numFmtId="168" fontId="0" fillId="39" borderId="70" xfId="0" applyNumberFormat="1" applyFill="1" applyBorder="1" applyAlignment="1" applyProtection="1">
      <alignment horizontal="center"/>
      <protection locked="0"/>
    </xf>
    <xf numFmtId="168" fontId="16" fillId="64" borderId="23" xfId="0" applyNumberFormat="1" applyFont="1" applyFill="1" applyBorder="1" applyAlignment="1">
      <alignment horizontal="center" vertical="center"/>
    </xf>
    <xf numFmtId="168" fontId="16" fillId="64" borderId="19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46" xfId="0" applyFill="1" applyBorder="1" applyAlignment="1">
      <alignment horizontal="right"/>
    </xf>
    <xf numFmtId="0" fontId="19" fillId="0" borderId="11" xfId="0" applyFont="1" applyFill="1" applyBorder="1" applyAlignment="1">
      <alignment vertical="center"/>
    </xf>
    <xf numFmtId="9" fontId="19" fillId="64" borderId="50" xfId="1" applyFont="1" applyFill="1" applyBorder="1" applyProtection="1">
      <protection locked="0"/>
    </xf>
    <xf numFmtId="0" fontId="16" fillId="0" borderId="72" xfId="0" applyFont="1" applyBorder="1" applyAlignment="1">
      <alignment horizontal="left"/>
    </xf>
    <xf numFmtId="0" fontId="0" fillId="34" borderId="20" xfId="0" applyFill="1" applyBorder="1" applyAlignment="1">
      <alignment horizontal="center"/>
    </xf>
    <xf numFmtId="184" fontId="16" fillId="33" borderId="20" xfId="0" applyNumberFormat="1" applyFont="1" applyFill="1" applyBorder="1" applyProtection="1">
      <protection locked="0"/>
    </xf>
    <xf numFmtId="9" fontId="19" fillId="0" borderId="41" xfId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9" fontId="16" fillId="0" borderId="11" xfId="1" applyFont="1" applyFill="1" applyBorder="1" applyProtection="1">
      <protection locked="0"/>
    </xf>
    <xf numFmtId="0" fontId="0" fillId="0" borderId="16" xfId="0" applyBorder="1" applyAlignment="1"/>
    <xf numFmtId="0" fontId="0" fillId="0" borderId="22" xfId="0" applyBorder="1" applyAlignment="1"/>
    <xf numFmtId="0" fontId="0" fillId="39" borderId="11" xfId="0" applyFill="1" applyBorder="1" applyAlignment="1"/>
    <xf numFmtId="9" fontId="19" fillId="0" borderId="16" xfId="1" applyFont="1" applyFill="1" applyBorder="1" applyProtection="1">
      <protection locked="0"/>
    </xf>
    <xf numFmtId="9" fontId="1" fillId="0" borderId="11" xfId="1" applyFont="1" applyFill="1" applyBorder="1" applyProtection="1">
      <protection locked="0"/>
    </xf>
    <xf numFmtId="168" fontId="16" fillId="0" borderId="20" xfId="0" applyNumberFormat="1" applyFont="1" applyFill="1" applyBorder="1" applyAlignment="1">
      <alignment horizontal="center"/>
    </xf>
    <xf numFmtId="9" fontId="1" fillId="0" borderId="41" xfId="1" applyFont="1" applyFill="1" applyBorder="1" applyProtection="1">
      <protection locked="0"/>
    </xf>
    <xf numFmtId="168" fontId="16" fillId="0" borderId="11" xfId="0" applyNumberFormat="1" applyFont="1" applyFill="1" applyBorder="1" applyAlignment="1">
      <alignment horizontal="center" vertical="center"/>
    </xf>
    <xf numFmtId="168" fontId="0" fillId="0" borderId="50" xfId="0" applyNumberFormat="1" applyFill="1" applyBorder="1" applyAlignment="1">
      <alignment horizontal="center" vertical="center"/>
    </xf>
    <xf numFmtId="168" fontId="16" fillId="37" borderId="46" xfId="0" applyNumberFormat="1" applyFont="1" applyFill="1" applyBorder="1" applyAlignment="1">
      <alignment horizontal="center" vertical="center"/>
    </xf>
    <xf numFmtId="0" fontId="0" fillId="34" borderId="46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16" fillId="0" borderId="64" xfId="0" applyFont="1" applyBorder="1"/>
    <xf numFmtId="4" fontId="0" fillId="67" borderId="51" xfId="0" applyNumberFormat="1" applyFill="1" applyBorder="1"/>
    <xf numFmtId="4" fontId="0" fillId="67" borderId="0" xfId="0" applyNumberFormat="1" applyFill="1" applyBorder="1"/>
    <xf numFmtId="4" fontId="0" fillId="0" borderId="51" xfId="0" applyNumberFormat="1" applyBorder="1"/>
    <xf numFmtId="0" fontId="0" fillId="0" borderId="20" xfId="0" applyFill="1" applyBorder="1" applyAlignment="1">
      <alignment horizontal="right"/>
    </xf>
    <xf numFmtId="168" fontId="16" fillId="39" borderId="20" xfId="0" applyNumberFormat="1" applyFont="1" applyFill="1" applyBorder="1" applyProtection="1">
      <protection locked="0"/>
    </xf>
    <xf numFmtId="0" fontId="16" fillId="65" borderId="23" xfId="0" applyFont="1" applyFill="1" applyBorder="1"/>
    <xf numFmtId="0" fontId="0" fillId="65" borderId="44" xfId="0" applyFill="1" applyBorder="1"/>
    <xf numFmtId="0" fontId="0" fillId="65" borderId="42" xfId="0" applyFill="1" applyBorder="1"/>
    <xf numFmtId="0" fontId="0" fillId="65" borderId="42" xfId="0" applyFill="1" applyBorder="1" applyProtection="1">
      <protection locked="0"/>
    </xf>
    <xf numFmtId="168" fontId="16" fillId="65" borderId="42" xfId="0" applyNumberFormat="1" applyFont="1" applyFill="1" applyBorder="1" applyProtection="1">
      <protection locked="0"/>
    </xf>
    <xf numFmtId="9" fontId="16" fillId="65" borderId="42" xfId="1" applyFont="1" applyFill="1" applyBorder="1" applyProtection="1">
      <protection locked="0"/>
    </xf>
    <xf numFmtId="0" fontId="16" fillId="0" borderId="59" xfId="0" applyFont="1" applyBorder="1"/>
    <xf numFmtId="0" fontId="0" fillId="0" borderId="41" xfId="0" applyFill="1" applyBorder="1"/>
    <xf numFmtId="0" fontId="0" fillId="34" borderId="41" xfId="0" applyFill="1" applyBorder="1" applyAlignment="1">
      <alignment horizontal="center"/>
    </xf>
    <xf numFmtId="0" fontId="0" fillId="0" borderId="41" xfId="0" applyBorder="1"/>
    <xf numFmtId="0" fontId="0" fillId="0" borderId="41" xfId="0" applyFill="1" applyBorder="1" applyAlignment="1">
      <alignment horizontal="right"/>
    </xf>
    <xf numFmtId="0" fontId="0" fillId="0" borderId="41" xfId="0" applyBorder="1" applyProtection="1">
      <protection locked="0"/>
    </xf>
    <xf numFmtId="168" fontId="16" fillId="39" borderId="41" xfId="0" applyNumberFormat="1" applyFont="1" applyFill="1" applyBorder="1" applyProtection="1">
      <protection locked="0"/>
    </xf>
    <xf numFmtId="168" fontId="0" fillId="0" borderId="0" xfId="0" applyNumberFormat="1"/>
    <xf numFmtId="9" fontId="16" fillId="39" borderId="16" xfId="1" applyFont="1" applyFill="1" applyBorder="1" applyAlignment="1" applyProtection="1">
      <alignment horizontal="center"/>
      <protection locked="0"/>
    </xf>
    <xf numFmtId="10" fontId="16" fillId="39" borderId="21" xfId="1" applyNumberFormat="1" applyFont="1" applyFill="1" applyBorder="1" applyAlignment="1" applyProtection="1">
      <alignment horizontal="center"/>
      <protection locked="0"/>
    </xf>
    <xf numFmtId="10" fontId="16" fillId="39" borderId="62" xfId="1" applyNumberFormat="1" applyFont="1" applyFill="1" applyBorder="1" applyAlignment="1" applyProtection="1">
      <alignment horizontal="center"/>
      <protection locked="0"/>
    </xf>
    <xf numFmtId="10" fontId="16" fillId="39" borderId="13" xfId="1" applyNumberFormat="1" applyFont="1" applyFill="1" applyBorder="1" applyAlignment="1" applyProtection="1">
      <alignment horizontal="center"/>
      <protection locked="0"/>
    </xf>
    <xf numFmtId="10" fontId="16" fillId="39" borderId="16" xfId="1" applyNumberFormat="1" applyFont="1" applyFill="1" applyBorder="1" applyAlignment="1" applyProtection="1">
      <alignment horizontal="center"/>
      <protection locked="0"/>
    </xf>
    <xf numFmtId="10" fontId="16" fillId="39" borderId="66" xfId="1" applyNumberFormat="1" applyFont="1" applyFill="1" applyBorder="1" applyAlignment="1" applyProtection="1">
      <alignment horizontal="center"/>
      <protection locked="0"/>
    </xf>
    <xf numFmtId="10" fontId="16" fillId="39" borderId="11" xfId="1" applyNumberFormat="1" applyFont="1" applyFill="1" applyBorder="1" applyAlignment="1" applyProtection="1">
      <alignment horizontal="center"/>
      <protection locked="0"/>
    </xf>
    <xf numFmtId="10" fontId="16" fillId="39" borderId="65" xfId="1" applyNumberFormat="1" applyFont="1" applyFill="1" applyBorder="1" applyAlignment="1" applyProtection="1">
      <alignment horizontal="center"/>
      <protection locked="0"/>
    </xf>
    <xf numFmtId="10" fontId="16" fillId="39" borderId="16" xfId="1" applyNumberFormat="1" applyFont="1" applyFill="1" applyBorder="1" applyProtection="1">
      <protection locked="0"/>
    </xf>
    <xf numFmtId="10" fontId="16" fillId="39" borderId="21" xfId="1" applyNumberFormat="1" applyFont="1" applyFill="1" applyBorder="1" applyProtection="1">
      <protection locked="0"/>
    </xf>
    <xf numFmtId="168" fontId="0" fillId="0" borderId="72" xfId="0" applyNumberFormat="1" applyFill="1" applyBorder="1" applyAlignment="1">
      <alignment horizontal="center" vertical="center"/>
    </xf>
    <xf numFmtId="168" fontId="0" fillId="0" borderId="12" xfId="0" applyNumberFormat="1" applyFill="1" applyBorder="1" applyAlignment="1">
      <alignment horizontal="center" vertical="center"/>
    </xf>
    <xf numFmtId="168" fontId="16" fillId="0" borderId="11" xfId="0" applyNumberFormat="1" applyFont="1" applyFill="1" applyBorder="1" applyAlignment="1" applyProtection="1">
      <alignment horizontal="right"/>
      <protection locked="0"/>
    </xf>
    <xf numFmtId="9" fontId="16" fillId="39" borderId="11" xfId="1" applyFont="1" applyFill="1" applyBorder="1" applyProtection="1">
      <protection locked="0"/>
    </xf>
    <xf numFmtId="10" fontId="16" fillId="39" borderId="41" xfId="1" applyNumberFormat="1" applyFont="1" applyFill="1" applyBorder="1" applyAlignment="1" applyProtection="1">
      <alignment horizontal="center"/>
      <protection locked="0"/>
    </xf>
    <xf numFmtId="9" fontId="16" fillId="39" borderId="21" xfId="1" applyFont="1" applyFill="1" applyBorder="1" applyProtection="1">
      <protection locked="0"/>
    </xf>
    <xf numFmtId="9" fontId="16" fillId="39" borderId="11" xfId="1" applyFont="1" applyFill="1" applyBorder="1" applyAlignment="1" applyProtection="1">
      <alignment horizontal="center"/>
      <protection locked="0"/>
    </xf>
    <xf numFmtId="9" fontId="16" fillId="39" borderId="41" xfId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4" fontId="19" fillId="0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7" fontId="19" fillId="0" borderId="11" xfId="0" applyNumberFormat="1" applyFont="1" applyFill="1" applyBorder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168" fontId="16" fillId="64" borderId="19" xfId="0" applyNumberFormat="1" applyFont="1" applyFill="1" applyBorder="1" applyAlignment="1">
      <alignment horizontal="center" vertical="center"/>
    </xf>
    <xf numFmtId="0" fontId="16" fillId="0" borderId="49" xfId="0" applyFont="1" applyFill="1" applyBorder="1"/>
    <xf numFmtId="0" fontId="0" fillId="0" borderId="20" xfId="0" applyFill="1" applyBorder="1"/>
    <xf numFmtId="0" fontId="0" fillId="0" borderId="20" xfId="0" applyFill="1" applyBorder="1" applyProtection="1">
      <protection locked="0"/>
    </xf>
    <xf numFmtId="168" fontId="16" fillId="0" borderId="20" xfId="0" applyNumberFormat="1" applyFont="1" applyFill="1" applyBorder="1" applyProtection="1">
      <protection locked="0"/>
    </xf>
    <xf numFmtId="168" fontId="17" fillId="65" borderId="10" xfId="0" applyNumberFormat="1" applyFont="1" applyFill="1" applyBorder="1" applyAlignment="1">
      <alignment horizontal="center" vertical="center"/>
    </xf>
    <xf numFmtId="168" fontId="16" fillId="40" borderId="18" xfId="0" applyNumberFormat="1" applyFont="1" applyFill="1" applyBorder="1" applyAlignment="1">
      <alignment horizontal="center" vertical="center"/>
    </xf>
    <xf numFmtId="168" fontId="16" fillId="40" borderId="19" xfId="0" applyNumberFormat="1" applyFont="1" applyFill="1" applyBorder="1" applyAlignment="1">
      <alignment horizontal="center" vertical="center"/>
    </xf>
    <xf numFmtId="168" fontId="16" fillId="0" borderId="19" xfId="0" applyNumberFormat="1" applyFont="1" applyFill="1" applyBorder="1" applyAlignment="1">
      <alignment horizontal="center" vertical="center"/>
    </xf>
    <xf numFmtId="168" fontId="0" fillId="0" borderId="52" xfId="0" applyNumberFormat="1" applyFill="1" applyBorder="1" applyAlignment="1">
      <alignment horizontal="center" vertical="center"/>
    </xf>
    <xf numFmtId="168" fontId="16" fillId="64" borderId="10" xfId="0" applyNumberFormat="1" applyFont="1" applyFill="1" applyBorder="1" applyAlignment="1">
      <alignment horizontal="center" vertical="center"/>
    </xf>
    <xf numFmtId="168" fontId="0" fillId="0" borderId="81" xfId="0" applyNumberFormat="1" applyFill="1" applyBorder="1" applyAlignment="1">
      <alignment horizontal="center" vertical="center"/>
    </xf>
    <xf numFmtId="168" fontId="0" fillId="0" borderId="75" xfId="0" applyNumberFormat="1" applyFill="1" applyBorder="1" applyAlignment="1">
      <alignment horizontal="center" vertical="center"/>
    </xf>
    <xf numFmtId="0" fontId="13" fillId="35" borderId="58" xfId="0" applyFont="1" applyFill="1" applyBorder="1" applyAlignment="1">
      <alignment horizontal="center" vertical="center" wrapText="1"/>
    </xf>
    <xf numFmtId="168" fontId="0" fillId="0" borderId="82" xfId="0" applyNumberFormat="1" applyFill="1" applyBorder="1" applyAlignment="1">
      <alignment horizontal="center" vertical="center"/>
    </xf>
    <xf numFmtId="168" fontId="17" fillId="65" borderId="57" xfId="0" applyNumberFormat="1" applyFont="1" applyFill="1" applyBorder="1" applyAlignment="1">
      <alignment horizontal="center" vertical="center"/>
    </xf>
    <xf numFmtId="168" fontId="0" fillId="0" borderId="83" xfId="0" applyNumberFormat="1" applyFill="1" applyBorder="1" applyAlignment="1">
      <alignment horizontal="center" vertical="center"/>
    </xf>
    <xf numFmtId="0" fontId="16" fillId="65" borderId="53" xfId="0" applyFont="1" applyFill="1" applyBorder="1"/>
    <xf numFmtId="0" fontId="0" fillId="65" borderId="41" xfId="0" applyFill="1" applyBorder="1"/>
    <xf numFmtId="168" fontId="0" fillId="0" borderId="73" xfId="0" applyNumberFormat="1" applyFill="1" applyBorder="1" applyAlignment="1" applyProtection="1">
      <alignment horizontal="center" vertical="center"/>
      <protection locked="0"/>
    </xf>
    <xf numFmtId="4" fontId="0" fillId="0" borderId="24" xfId="0" applyNumberFormat="1" applyBorder="1"/>
    <xf numFmtId="0" fontId="16" fillId="0" borderId="72" xfId="0" applyFont="1" applyBorder="1"/>
    <xf numFmtId="0" fontId="0" fillId="33" borderId="20" xfId="0" applyFill="1" applyBorder="1"/>
    <xf numFmtId="0" fontId="0" fillId="34" borderId="20" xfId="0" applyFill="1" applyBorder="1" applyAlignment="1">
      <alignment horizontal="center" vertical="center"/>
    </xf>
    <xf numFmtId="9" fontId="19" fillId="0" borderId="21" xfId="1" applyFont="1" applyFill="1" applyBorder="1" applyProtection="1">
      <protection locked="0"/>
    </xf>
    <xf numFmtId="168" fontId="0" fillId="0" borderId="21" xfId="0" applyNumberFormat="1" applyFill="1" applyBorder="1" applyAlignment="1">
      <alignment horizontal="center" vertical="center"/>
    </xf>
    <xf numFmtId="168" fontId="16" fillId="37" borderId="16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0" fillId="0" borderId="12" xfId="0" applyFill="1" applyBorder="1"/>
    <xf numFmtId="168" fontId="16" fillId="39" borderId="12" xfId="0" applyNumberFormat="1" applyFont="1" applyFill="1" applyBorder="1" applyProtection="1">
      <protection locked="0"/>
    </xf>
    <xf numFmtId="9" fontId="19" fillId="0" borderId="12" xfId="1" applyFont="1" applyFill="1" applyBorder="1" applyProtection="1">
      <protection locked="0"/>
    </xf>
    <xf numFmtId="168" fontId="0" fillId="0" borderId="12" xfId="0" applyNumberFormat="1" applyBorder="1" applyAlignment="1">
      <alignment horizontal="center"/>
    </xf>
    <xf numFmtId="168" fontId="0" fillId="0" borderId="67" xfId="0" applyNumberFormat="1" applyBorder="1" applyAlignment="1" applyProtection="1">
      <alignment horizontal="center"/>
      <protection locked="0"/>
    </xf>
    <xf numFmtId="166" fontId="0" fillId="0" borderId="0" xfId="2172" applyFont="1"/>
    <xf numFmtId="168" fontId="16" fillId="0" borderId="0" xfId="0" applyNumberFormat="1" applyFont="1"/>
    <xf numFmtId="166" fontId="14" fillId="0" borderId="0" xfId="2172" applyFont="1"/>
    <xf numFmtId="168" fontId="14" fillId="0" borderId="0" xfId="0" applyNumberFormat="1" applyFont="1"/>
    <xf numFmtId="0" fontId="14" fillId="0" borderId="0" xfId="0" applyFont="1"/>
    <xf numFmtId="168" fontId="65" fillId="0" borderId="0" xfId="0" applyNumberFormat="1" applyFont="1"/>
    <xf numFmtId="168" fontId="65" fillId="33" borderId="11" xfId="0" applyNumberFormat="1" applyFont="1" applyFill="1" applyBorder="1" applyProtection="1">
      <protection locked="0"/>
    </xf>
    <xf numFmtId="0" fontId="0" fillId="34" borderId="11" xfId="0" applyFont="1" applyFill="1" applyBorder="1" applyAlignment="1">
      <alignment horizontal="center"/>
    </xf>
    <xf numFmtId="0" fontId="0" fillId="0" borderId="46" xfId="0" applyFill="1" applyBorder="1"/>
    <xf numFmtId="0" fontId="0" fillId="66" borderId="85" xfId="0" applyFill="1" applyBorder="1"/>
    <xf numFmtId="0" fontId="0" fillId="0" borderId="46" xfId="0" applyFill="1" applyBorder="1" applyProtection="1">
      <protection locked="0"/>
    </xf>
    <xf numFmtId="9" fontId="16" fillId="39" borderId="66" xfId="1" applyFont="1" applyFill="1" applyBorder="1" applyAlignment="1" applyProtection="1">
      <alignment horizontal="center"/>
      <protection locked="0"/>
    </xf>
    <xf numFmtId="9" fontId="16" fillId="39" borderId="70" xfId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0" fontId="22" fillId="33" borderId="0" xfId="0" applyFont="1" applyFill="1" applyBorder="1" applyAlignment="1">
      <alignment horizontal="left" vertical="center"/>
    </xf>
    <xf numFmtId="0" fontId="0" fillId="0" borderId="12" xfId="0" applyBorder="1"/>
    <xf numFmtId="0" fontId="0" fillId="0" borderId="12" xfId="0" applyBorder="1" applyProtection="1">
      <protection locked="0"/>
    </xf>
    <xf numFmtId="168" fontId="16" fillId="33" borderId="12" xfId="0" applyNumberFormat="1" applyFont="1" applyFill="1" applyBorder="1" applyProtection="1">
      <protection locked="0"/>
    </xf>
    <xf numFmtId="0" fontId="16" fillId="33" borderId="0" xfId="0" applyFont="1" applyFill="1" applyBorder="1"/>
    <xf numFmtId="0" fontId="0" fillId="33" borderId="42" xfId="0" applyFill="1" applyBorder="1"/>
    <xf numFmtId="0" fontId="23" fillId="0" borderId="0" xfId="0" applyFont="1" applyAlignment="1">
      <alignment horizontal="left" vertical="center"/>
    </xf>
    <xf numFmtId="4" fontId="63" fillId="65" borderId="18" xfId="0" applyNumberFormat="1" applyFont="1" applyFill="1" applyBorder="1" applyAlignment="1">
      <alignment horizontal="center"/>
    </xf>
    <xf numFmtId="4" fontId="63" fillId="65" borderId="42" xfId="0" applyNumberFormat="1" applyFont="1" applyFill="1" applyBorder="1" applyAlignment="1">
      <alignment horizontal="center"/>
    </xf>
    <xf numFmtId="4" fontId="63" fillId="65" borderId="19" xfId="0" applyNumberFormat="1" applyFont="1" applyFill="1" applyBorder="1" applyAlignment="1">
      <alignment horizontal="center"/>
    </xf>
    <xf numFmtId="168" fontId="64" fillId="65" borderId="10" xfId="0" applyNumberFormat="1" applyFont="1" applyFill="1" applyBorder="1" applyAlignment="1">
      <alignment horizontal="center" vertical="center"/>
    </xf>
    <xf numFmtId="0" fontId="16" fillId="64" borderId="86" xfId="0" applyFont="1" applyFill="1" applyBorder="1" applyAlignment="1">
      <alignment horizontal="left"/>
    </xf>
    <xf numFmtId="0" fontId="16" fillId="64" borderId="74" xfId="0" applyFont="1" applyFill="1" applyBorder="1" applyAlignment="1">
      <alignment horizontal="left"/>
    </xf>
    <xf numFmtId="0" fontId="16" fillId="64" borderId="58" xfId="0" applyFont="1" applyFill="1" applyBorder="1" applyAlignment="1">
      <alignment horizontal="left"/>
    </xf>
    <xf numFmtId="0" fontId="16" fillId="64" borderId="79" xfId="0" applyFont="1" applyFill="1" applyBorder="1" applyAlignment="1">
      <alignment horizontal="left"/>
    </xf>
    <xf numFmtId="0" fontId="16" fillId="64" borderId="42" xfId="0" applyFont="1" applyFill="1" applyBorder="1" applyAlignment="1">
      <alignment horizontal="left"/>
    </xf>
    <xf numFmtId="0" fontId="16" fillId="64" borderId="19" xfId="0" applyFont="1" applyFill="1" applyBorder="1" applyAlignment="1">
      <alignment horizontal="left"/>
    </xf>
    <xf numFmtId="0" fontId="16" fillId="37" borderId="18" xfId="0" applyFont="1" applyFill="1" applyBorder="1" applyAlignment="1">
      <alignment horizontal="left"/>
    </xf>
    <xf numFmtId="0" fontId="16" fillId="37" borderId="42" xfId="0" applyFont="1" applyFill="1" applyBorder="1" applyAlignment="1">
      <alignment horizontal="left"/>
    </xf>
    <xf numFmtId="0" fontId="16" fillId="37" borderId="19" xfId="0" applyFont="1" applyFill="1" applyBorder="1" applyAlignment="1">
      <alignment horizontal="left"/>
    </xf>
    <xf numFmtId="0" fontId="16" fillId="64" borderId="18" xfId="0" applyFont="1" applyFill="1" applyBorder="1" applyAlignment="1">
      <alignment horizontal="left"/>
    </xf>
    <xf numFmtId="0" fontId="16" fillId="64" borderId="69" xfId="0" applyFont="1" applyFill="1" applyBorder="1" applyAlignment="1">
      <alignment horizontal="left"/>
    </xf>
    <xf numFmtId="0" fontId="16" fillId="64" borderId="56" xfId="0" applyFont="1" applyFill="1" applyBorder="1" applyAlignment="1">
      <alignment horizontal="left"/>
    </xf>
    <xf numFmtId="0" fontId="16" fillId="64" borderId="57" xfId="0" applyFont="1" applyFill="1" applyBorder="1" applyAlignment="1">
      <alignment horizontal="left"/>
    </xf>
    <xf numFmtId="0" fontId="13" fillId="65" borderId="69" xfId="0" applyFont="1" applyFill="1" applyBorder="1" applyAlignment="1">
      <alignment horizontal="center"/>
    </xf>
    <xf numFmtId="0" fontId="13" fillId="65" borderId="56" xfId="0" applyFont="1" applyFill="1" applyBorder="1" applyAlignment="1">
      <alignment horizontal="center"/>
    </xf>
    <xf numFmtId="0" fontId="13" fillId="65" borderId="57" xfId="0" applyFont="1" applyFill="1" applyBorder="1" applyAlignment="1">
      <alignment horizontal="center"/>
    </xf>
    <xf numFmtId="168" fontId="16" fillId="64" borderId="18" xfId="0" applyNumberFormat="1" applyFont="1" applyFill="1" applyBorder="1" applyAlignment="1">
      <alignment horizontal="center" vertical="center"/>
    </xf>
    <xf numFmtId="168" fontId="16" fillId="64" borderId="19" xfId="0" applyNumberFormat="1" applyFont="1" applyFill="1" applyBorder="1" applyAlignment="1">
      <alignment horizontal="center" vertical="center"/>
    </xf>
    <xf numFmtId="168" fontId="16" fillId="40" borderId="18" xfId="0" applyNumberFormat="1" applyFont="1" applyFill="1" applyBorder="1" applyAlignment="1">
      <alignment horizontal="center" vertical="center"/>
    </xf>
    <xf numFmtId="168" fontId="16" fillId="40" borderId="19" xfId="0" applyNumberFormat="1" applyFont="1" applyFill="1" applyBorder="1" applyAlignment="1">
      <alignment horizontal="center" vertical="center"/>
    </xf>
    <xf numFmtId="0" fontId="19" fillId="37" borderId="78" xfId="0" applyFont="1" applyFill="1" applyBorder="1" applyAlignment="1">
      <alignment horizontal="left"/>
    </xf>
    <xf numFmtId="0" fontId="19" fillId="37" borderId="22" xfId="0" applyFont="1" applyFill="1" applyBorder="1" applyAlignment="1">
      <alignment horizontal="left"/>
    </xf>
    <xf numFmtId="0" fontId="19" fillId="37" borderId="15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left"/>
    </xf>
    <xf numFmtId="0" fontId="19" fillId="37" borderId="77" xfId="0" applyFont="1" applyFill="1" applyBorder="1" applyAlignment="1">
      <alignment horizontal="left"/>
    </xf>
    <xf numFmtId="0" fontId="19" fillId="37" borderId="63" xfId="0" applyFont="1" applyFill="1" applyBorder="1" applyAlignment="1">
      <alignment horizontal="left"/>
    </xf>
    <xf numFmtId="0" fontId="19" fillId="37" borderId="47" xfId="0" applyFont="1" applyFill="1" applyBorder="1" applyAlignment="1">
      <alignment horizontal="left"/>
    </xf>
    <xf numFmtId="0" fontId="16" fillId="37" borderId="78" xfId="0" applyFont="1" applyFill="1" applyBorder="1" applyAlignment="1">
      <alignment horizontal="left"/>
    </xf>
    <xf numFmtId="0" fontId="16" fillId="37" borderId="22" xfId="0" applyFont="1" applyFill="1" applyBorder="1" applyAlignment="1">
      <alignment horizontal="left"/>
    </xf>
    <xf numFmtId="0" fontId="16" fillId="37" borderId="15" xfId="0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54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173">
    <cellStyle name="_x000e_" xfId="2"/>
    <cellStyle name="_x000e_ 2" xfId="3"/>
    <cellStyle name="%" xfId="4"/>
    <cellStyle name="% 2" xfId="5"/>
    <cellStyle name="??&amp;O?&amp;H?_x0008_??_x0007__x0001__x0001_" xfId="6"/>
    <cellStyle name="20% - Accent1" xfId="7"/>
    <cellStyle name="20% - Accent1 2" xfId="8"/>
    <cellStyle name="20% - Accent1 2 2" xfId="9"/>
    <cellStyle name="20% - Accent1 2 3" xfId="10"/>
    <cellStyle name="20% - Accent1 3" xfId="11"/>
    <cellStyle name="20% - Accent2" xfId="12"/>
    <cellStyle name="20% - Accent2 2" xfId="13"/>
    <cellStyle name="20% - Accent2 2 2" xfId="14"/>
    <cellStyle name="20% - Accent2 2 3" xfId="15"/>
    <cellStyle name="20% - Accent2 3" xfId="16"/>
    <cellStyle name="20% - Accent3" xfId="17"/>
    <cellStyle name="20% - Accent3 2" xfId="18"/>
    <cellStyle name="20% - Accent3 2 2" xfId="19"/>
    <cellStyle name="20% - Accent3 2 3" xfId="20"/>
    <cellStyle name="20% - Accent3 3" xfId="21"/>
    <cellStyle name="20% - Accent4" xfId="22"/>
    <cellStyle name="20% - Accent4 2" xfId="23"/>
    <cellStyle name="20% - Accent4 2 2" xfId="24"/>
    <cellStyle name="20% - Accent4 2 3" xfId="25"/>
    <cellStyle name="20% - Accent4 3" xfId="26"/>
    <cellStyle name="20% - Accent5" xfId="27"/>
    <cellStyle name="20% - Accent5 2" xfId="28"/>
    <cellStyle name="20% - Accent5 3" xfId="29"/>
    <cellStyle name="20% - Accent6" xfId="30"/>
    <cellStyle name="20% - Accent6 2" xfId="31"/>
    <cellStyle name="20% - Accent6 3" xfId="32"/>
    <cellStyle name="20% - Énfasis1 2" xfId="33"/>
    <cellStyle name="20% - Énfasis1 2 2" xfId="34"/>
    <cellStyle name="20% - Énfasis1 2 2 2" xfId="35"/>
    <cellStyle name="20% - Énfasis1 2 2 2 2" xfId="36"/>
    <cellStyle name="20% - Énfasis1 2 2 3" xfId="37"/>
    <cellStyle name="20% - Énfasis1 2 3" xfId="38"/>
    <cellStyle name="20% - Énfasis1 2 3 2" xfId="39"/>
    <cellStyle name="20% - Énfasis1 2 4" xfId="40"/>
    <cellStyle name="20% - Énfasis1 2 5" xfId="41"/>
    <cellStyle name="20% - Énfasis1 2 6" xfId="42"/>
    <cellStyle name="20% - Énfasis1 2 7" xfId="43"/>
    <cellStyle name="20% - Énfasis1 3" xfId="44"/>
    <cellStyle name="20% - Énfasis1 3 2" xfId="45"/>
    <cellStyle name="20% - Énfasis1 3 2 2" xfId="46"/>
    <cellStyle name="20% - Énfasis1 3 2 2 2" xfId="47"/>
    <cellStyle name="20% - Énfasis1 3 2 3" xfId="48"/>
    <cellStyle name="20% - Énfasis1 3 3" xfId="49"/>
    <cellStyle name="20% - Énfasis1 3 3 2" xfId="50"/>
    <cellStyle name="20% - Énfasis1 3 4" xfId="51"/>
    <cellStyle name="20% - Énfasis1 4" xfId="52"/>
    <cellStyle name="20% - Énfasis1 5" xfId="53"/>
    <cellStyle name="20% - Énfasis2 2" xfId="54"/>
    <cellStyle name="20% - Énfasis2 2 2" xfId="55"/>
    <cellStyle name="20% - Énfasis2 2 2 2" xfId="56"/>
    <cellStyle name="20% - Énfasis2 2 2 2 2" xfId="57"/>
    <cellStyle name="20% - Énfasis2 2 2 3" xfId="58"/>
    <cellStyle name="20% - Énfasis2 2 3" xfId="59"/>
    <cellStyle name="20% - Énfasis2 2 3 2" xfId="60"/>
    <cellStyle name="20% - Énfasis2 2 4" xfId="61"/>
    <cellStyle name="20% - Énfasis2 2 5" xfId="62"/>
    <cellStyle name="20% - Énfasis2 2 6" xfId="63"/>
    <cellStyle name="20% - Énfasis2 2 7" xfId="64"/>
    <cellStyle name="20% - Énfasis2 3" xfId="65"/>
    <cellStyle name="20% - Énfasis2 3 2" xfId="66"/>
    <cellStyle name="20% - Énfasis2 3 2 2" xfId="67"/>
    <cellStyle name="20% - Énfasis2 3 2 2 2" xfId="68"/>
    <cellStyle name="20% - Énfasis2 3 2 3" xfId="69"/>
    <cellStyle name="20% - Énfasis2 3 3" xfId="70"/>
    <cellStyle name="20% - Énfasis2 3 3 2" xfId="71"/>
    <cellStyle name="20% - Énfasis2 3 4" xfId="72"/>
    <cellStyle name="20% - Énfasis2 4" xfId="73"/>
    <cellStyle name="20% - Énfasis2 5" xfId="74"/>
    <cellStyle name="20% - Énfasis3 2" xfId="75"/>
    <cellStyle name="20% - Énfasis3 2 2" xfId="76"/>
    <cellStyle name="20% - Énfasis3 2 2 2" xfId="77"/>
    <cellStyle name="20% - Énfasis3 2 2 2 2" xfId="78"/>
    <cellStyle name="20% - Énfasis3 2 2 3" xfId="79"/>
    <cellStyle name="20% - Énfasis3 2 3" xfId="80"/>
    <cellStyle name="20% - Énfasis3 2 3 2" xfId="81"/>
    <cellStyle name="20% - Énfasis3 2 4" xfId="82"/>
    <cellStyle name="20% - Énfasis3 2 5" xfId="83"/>
    <cellStyle name="20% - Énfasis3 2 6" xfId="84"/>
    <cellStyle name="20% - Énfasis3 2 7" xfId="85"/>
    <cellStyle name="20% - Énfasis3 3" xfId="86"/>
    <cellStyle name="20% - Énfasis3 3 2" xfId="87"/>
    <cellStyle name="20% - Énfasis3 3 2 2" xfId="88"/>
    <cellStyle name="20% - Énfasis3 3 2 2 2" xfId="89"/>
    <cellStyle name="20% - Énfasis3 3 2 3" xfId="90"/>
    <cellStyle name="20% - Énfasis3 3 3" xfId="91"/>
    <cellStyle name="20% - Énfasis3 3 3 2" xfId="92"/>
    <cellStyle name="20% - Énfasis3 3 4" xfId="93"/>
    <cellStyle name="20% - Énfasis3 4" xfId="94"/>
    <cellStyle name="20% - Énfasis3 5" xfId="95"/>
    <cellStyle name="20% - Énfasis4 2" xfId="96"/>
    <cellStyle name="20% - Énfasis4 2 2" xfId="97"/>
    <cellStyle name="20% - Énfasis4 2 2 2" xfId="98"/>
    <cellStyle name="20% - Énfasis4 2 2 2 2" xfId="99"/>
    <cellStyle name="20% - Énfasis4 2 2 3" xfId="100"/>
    <cellStyle name="20% - Énfasis4 2 3" xfId="101"/>
    <cellStyle name="20% - Énfasis4 2 3 2" xfId="102"/>
    <cellStyle name="20% - Énfasis4 2 4" xfId="103"/>
    <cellStyle name="20% - Énfasis4 2 5" xfId="104"/>
    <cellStyle name="20% - Énfasis4 2 6" xfId="105"/>
    <cellStyle name="20% - Énfasis4 2 7" xfId="106"/>
    <cellStyle name="20% - Énfasis4 3" xfId="107"/>
    <cellStyle name="20% - Énfasis4 3 2" xfId="108"/>
    <cellStyle name="20% - Énfasis4 3 2 2" xfId="109"/>
    <cellStyle name="20% - Énfasis4 3 2 2 2" xfId="110"/>
    <cellStyle name="20% - Énfasis4 3 2 3" xfId="111"/>
    <cellStyle name="20% - Énfasis4 3 3" xfId="112"/>
    <cellStyle name="20% - Énfasis4 3 3 2" xfId="113"/>
    <cellStyle name="20% - Énfasis4 3 4" xfId="114"/>
    <cellStyle name="20% - Énfasis4 4" xfId="115"/>
    <cellStyle name="20% - Énfasis4 5" xfId="116"/>
    <cellStyle name="20% - Énfasis5 2" xfId="117"/>
    <cellStyle name="20% - Énfasis5 2 2" xfId="118"/>
    <cellStyle name="20% - Énfasis5 2 2 2" xfId="119"/>
    <cellStyle name="20% - Énfasis5 2 2 2 2" xfId="120"/>
    <cellStyle name="20% - Énfasis5 2 2 3" xfId="121"/>
    <cellStyle name="20% - Énfasis5 2 3" xfId="122"/>
    <cellStyle name="20% - Énfasis5 2 3 2" xfId="123"/>
    <cellStyle name="20% - Énfasis5 2 4" xfId="124"/>
    <cellStyle name="20% - Énfasis5 2 5" xfId="125"/>
    <cellStyle name="20% - Énfasis5 2 6" xfId="126"/>
    <cellStyle name="20% - Énfasis5 2 7" xfId="127"/>
    <cellStyle name="20% - Énfasis5 3" xfId="128"/>
    <cellStyle name="20% - Énfasis5 3 2" xfId="129"/>
    <cellStyle name="20% - Énfasis5 3 2 2" xfId="130"/>
    <cellStyle name="20% - Énfasis5 3 2 2 2" xfId="131"/>
    <cellStyle name="20% - Énfasis5 3 2 3" xfId="132"/>
    <cellStyle name="20% - Énfasis5 3 3" xfId="133"/>
    <cellStyle name="20% - Énfasis5 3 3 2" xfId="134"/>
    <cellStyle name="20% - Énfasis5 3 4" xfId="135"/>
    <cellStyle name="20% - Énfasis5 4" xfId="136"/>
    <cellStyle name="20% - Énfasis5 5" xfId="137"/>
    <cellStyle name="20% - Énfasis6 2" xfId="138"/>
    <cellStyle name="20% - Énfasis6 2 2" xfId="139"/>
    <cellStyle name="20% - Énfasis6 2 2 2" xfId="140"/>
    <cellStyle name="20% - Énfasis6 2 2 2 2" xfId="141"/>
    <cellStyle name="20% - Énfasis6 2 2 3" xfId="142"/>
    <cellStyle name="20% - Énfasis6 2 3" xfId="143"/>
    <cellStyle name="20% - Énfasis6 2 3 2" xfId="144"/>
    <cellStyle name="20% - Énfasis6 2 4" xfId="145"/>
    <cellStyle name="20% - Énfasis6 2 5" xfId="146"/>
    <cellStyle name="20% - Énfasis6 2 6" xfId="147"/>
    <cellStyle name="20% - Énfasis6 2 7" xfId="148"/>
    <cellStyle name="20% - Énfasis6 3" xfId="149"/>
    <cellStyle name="20% - Énfasis6 3 2" xfId="150"/>
    <cellStyle name="20% - Énfasis6 3 2 2" xfId="151"/>
    <cellStyle name="20% - Énfasis6 3 2 2 2" xfId="152"/>
    <cellStyle name="20% - Énfasis6 3 2 3" xfId="153"/>
    <cellStyle name="20% - Énfasis6 3 3" xfId="154"/>
    <cellStyle name="20% - Énfasis6 3 3 2" xfId="155"/>
    <cellStyle name="20% - Énfasis6 3 4" xfId="156"/>
    <cellStyle name="20% - Énfasis6 4" xfId="157"/>
    <cellStyle name="20% - Énfasis6 5" xfId="158"/>
    <cellStyle name="40% - Accent1" xfId="159"/>
    <cellStyle name="40% - Accent1 2" xfId="160"/>
    <cellStyle name="40% - Accent1 3" xfId="161"/>
    <cellStyle name="40% - Accent2" xfId="162"/>
    <cellStyle name="40% - Accent2 2" xfId="163"/>
    <cellStyle name="40% - Accent2 3" xfId="164"/>
    <cellStyle name="40% - Accent3" xfId="165"/>
    <cellStyle name="40% - Accent3 2" xfId="166"/>
    <cellStyle name="40% - Accent3 2 2" xfId="167"/>
    <cellStyle name="40% - Accent3 2 3" xfId="168"/>
    <cellStyle name="40% - Accent3 3" xfId="169"/>
    <cellStyle name="40% - Accent4" xfId="170"/>
    <cellStyle name="40% - Accent4 2" xfId="171"/>
    <cellStyle name="40% - Accent4 2 2" xfId="172"/>
    <cellStyle name="40% - Accent4 2 3" xfId="173"/>
    <cellStyle name="40% - Accent4 3" xfId="174"/>
    <cellStyle name="40% - Accent5" xfId="175"/>
    <cellStyle name="40% - Accent5 2" xfId="176"/>
    <cellStyle name="40% - Accent5 3" xfId="177"/>
    <cellStyle name="40% - Accent6" xfId="178"/>
    <cellStyle name="40% - Accent6 2" xfId="179"/>
    <cellStyle name="40% - Accent6 2 2" xfId="180"/>
    <cellStyle name="40% - Accent6 2 3" xfId="181"/>
    <cellStyle name="40% - Accent6 3" xfId="182"/>
    <cellStyle name="40% - Énfasis1 2" xfId="183"/>
    <cellStyle name="40% - Énfasis1 2 2" xfId="184"/>
    <cellStyle name="40% - Énfasis1 2 2 2" xfId="185"/>
    <cellStyle name="40% - Énfasis1 2 2 2 2" xfId="186"/>
    <cellStyle name="40% - Énfasis1 2 2 3" xfId="187"/>
    <cellStyle name="40% - Énfasis1 2 3" xfId="188"/>
    <cellStyle name="40% - Énfasis1 2 3 2" xfId="189"/>
    <cellStyle name="40% - Énfasis1 2 4" xfId="190"/>
    <cellStyle name="40% - Énfasis1 2 5" xfId="191"/>
    <cellStyle name="40% - Énfasis1 2 6" xfId="192"/>
    <cellStyle name="40% - Énfasis1 2 7" xfId="193"/>
    <cellStyle name="40% - Énfasis1 3" xfId="194"/>
    <cellStyle name="40% - Énfasis1 3 2" xfId="195"/>
    <cellStyle name="40% - Énfasis1 3 2 2" xfId="196"/>
    <cellStyle name="40% - Énfasis1 3 2 2 2" xfId="197"/>
    <cellStyle name="40% - Énfasis1 3 2 3" xfId="198"/>
    <cellStyle name="40% - Énfasis1 3 3" xfId="199"/>
    <cellStyle name="40% - Énfasis1 3 3 2" xfId="200"/>
    <cellStyle name="40% - Énfasis1 3 4" xfId="201"/>
    <cellStyle name="40% - Énfasis1 4" xfId="202"/>
    <cellStyle name="40% - Énfasis1 5" xfId="203"/>
    <cellStyle name="40% - Énfasis2 2" xfId="204"/>
    <cellStyle name="40% - Énfasis2 2 2" xfId="205"/>
    <cellStyle name="40% - Énfasis2 2 2 2" xfId="206"/>
    <cellStyle name="40% - Énfasis2 2 2 2 2" xfId="207"/>
    <cellStyle name="40% - Énfasis2 2 2 3" xfId="208"/>
    <cellStyle name="40% - Énfasis2 2 3" xfId="209"/>
    <cellStyle name="40% - Énfasis2 2 3 2" xfId="210"/>
    <cellStyle name="40% - Énfasis2 2 4" xfId="211"/>
    <cellStyle name="40% - Énfasis2 2 5" xfId="212"/>
    <cellStyle name="40% - Énfasis2 2 6" xfId="213"/>
    <cellStyle name="40% - Énfasis2 2 7" xfId="214"/>
    <cellStyle name="40% - Énfasis2 3" xfId="215"/>
    <cellStyle name="40% - Énfasis2 3 2" xfId="216"/>
    <cellStyle name="40% - Énfasis2 3 2 2" xfId="217"/>
    <cellStyle name="40% - Énfasis2 3 2 2 2" xfId="218"/>
    <cellStyle name="40% - Énfasis2 3 2 3" xfId="219"/>
    <cellStyle name="40% - Énfasis2 3 3" xfId="220"/>
    <cellStyle name="40% - Énfasis2 3 3 2" xfId="221"/>
    <cellStyle name="40% - Énfasis2 3 4" xfId="222"/>
    <cellStyle name="40% - Énfasis2 4" xfId="223"/>
    <cellStyle name="40% - Énfasis2 5" xfId="224"/>
    <cellStyle name="40% - Énfasis3 2" xfId="225"/>
    <cellStyle name="40% - Énfasis3 2 2" xfId="226"/>
    <cellStyle name="40% - Énfasis3 2 2 2" xfId="227"/>
    <cellStyle name="40% - Énfasis3 2 2 2 2" xfId="228"/>
    <cellStyle name="40% - Énfasis3 2 2 3" xfId="229"/>
    <cellStyle name="40% - Énfasis3 2 3" xfId="230"/>
    <cellStyle name="40% - Énfasis3 2 3 2" xfId="231"/>
    <cellStyle name="40% - Énfasis3 2 4" xfId="232"/>
    <cellStyle name="40% - Énfasis3 2 5" xfId="233"/>
    <cellStyle name="40% - Énfasis3 2 6" xfId="234"/>
    <cellStyle name="40% - Énfasis3 2 7" xfId="235"/>
    <cellStyle name="40% - Énfasis3 3" xfId="236"/>
    <cellStyle name="40% - Énfasis3 3 2" xfId="237"/>
    <cellStyle name="40% - Énfasis3 3 2 2" xfId="238"/>
    <cellStyle name="40% - Énfasis3 3 2 2 2" xfId="239"/>
    <cellStyle name="40% - Énfasis3 3 2 3" xfId="240"/>
    <cellStyle name="40% - Énfasis3 3 3" xfId="241"/>
    <cellStyle name="40% - Énfasis3 3 3 2" xfId="242"/>
    <cellStyle name="40% - Énfasis3 3 4" xfId="243"/>
    <cellStyle name="40% - Énfasis3 4" xfId="244"/>
    <cellStyle name="40% - Énfasis3 5" xfId="245"/>
    <cellStyle name="40% - Énfasis4 2" xfId="246"/>
    <cellStyle name="40% - Énfasis4 2 2" xfId="247"/>
    <cellStyle name="40% - Énfasis4 2 2 2" xfId="248"/>
    <cellStyle name="40% - Énfasis4 2 2 2 2" xfId="249"/>
    <cellStyle name="40% - Énfasis4 2 2 3" xfId="250"/>
    <cellStyle name="40% - Énfasis4 2 3" xfId="251"/>
    <cellStyle name="40% - Énfasis4 2 3 2" xfId="252"/>
    <cellStyle name="40% - Énfasis4 2 4" xfId="253"/>
    <cellStyle name="40% - Énfasis4 2 5" xfId="254"/>
    <cellStyle name="40% - Énfasis4 2 6" xfId="255"/>
    <cellStyle name="40% - Énfasis4 2 7" xfId="256"/>
    <cellStyle name="40% - Énfasis4 3" xfId="257"/>
    <cellStyle name="40% - Énfasis4 3 2" xfId="258"/>
    <cellStyle name="40% - Énfasis4 3 2 2" xfId="259"/>
    <cellStyle name="40% - Énfasis4 3 2 2 2" xfId="260"/>
    <cellStyle name="40% - Énfasis4 3 2 3" xfId="261"/>
    <cellStyle name="40% - Énfasis4 3 3" xfId="262"/>
    <cellStyle name="40% - Énfasis4 3 3 2" xfId="263"/>
    <cellStyle name="40% - Énfasis4 3 4" xfId="264"/>
    <cellStyle name="40% - Énfasis4 4" xfId="265"/>
    <cellStyle name="40% - Énfasis4 5" xfId="266"/>
    <cellStyle name="40% - Énfasis5 2" xfId="267"/>
    <cellStyle name="40% - Énfasis5 2 2" xfId="268"/>
    <cellStyle name="40% - Énfasis5 2 2 2" xfId="269"/>
    <cellStyle name="40% - Énfasis5 2 2 2 2" xfId="270"/>
    <cellStyle name="40% - Énfasis5 2 2 3" xfId="271"/>
    <cellStyle name="40% - Énfasis5 2 3" xfId="272"/>
    <cellStyle name="40% - Énfasis5 2 3 2" xfId="273"/>
    <cellStyle name="40% - Énfasis5 2 4" xfId="274"/>
    <cellStyle name="40% - Énfasis5 2 5" xfId="275"/>
    <cellStyle name="40% - Énfasis5 2 6" xfId="276"/>
    <cellStyle name="40% - Énfasis5 2 7" xfId="277"/>
    <cellStyle name="40% - Énfasis5 3" xfId="278"/>
    <cellStyle name="40% - Énfasis5 3 2" xfId="279"/>
    <cellStyle name="40% - Énfasis5 3 2 2" xfId="280"/>
    <cellStyle name="40% - Énfasis5 3 2 2 2" xfId="281"/>
    <cellStyle name="40% - Énfasis5 3 2 3" xfId="282"/>
    <cellStyle name="40% - Énfasis5 3 3" xfId="283"/>
    <cellStyle name="40% - Énfasis5 3 3 2" xfId="284"/>
    <cellStyle name="40% - Énfasis5 3 4" xfId="285"/>
    <cellStyle name="40% - Énfasis5 4" xfId="286"/>
    <cellStyle name="40% - Énfasis5 5" xfId="287"/>
    <cellStyle name="40% - Énfasis6 2" xfId="288"/>
    <cellStyle name="40% - Énfasis6 2 2" xfId="289"/>
    <cellStyle name="40% - Énfasis6 2 2 2" xfId="290"/>
    <cellStyle name="40% - Énfasis6 2 2 2 2" xfId="291"/>
    <cellStyle name="40% - Énfasis6 2 2 3" xfId="292"/>
    <cellStyle name="40% - Énfasis6 2 3" xfId="293"/>
    <cellStyle name="40% - Énfasis6 2 3 2" xfId="294"/>
    <cellStyle name="40% - Énfasis6 2 4" xfId="295"/>
    <cellStyle name="40% - Énfasis6 2 5" xfId="296"/>
    <cellStyle name="40% - Énfasis6 2 6" xfId="297"/>
    <cellStyle name="40% - Énfasis6 2 7" xfId="298"/>
    <cellStyle name="40% - Énfasis6 3" xfId="299"/>
    <cellStyle name="40% - Énfasis6 3 2" xfId="300"/>
    <cellStyle name="40% - Énfasis6 3 2 2" xfId="301"/>
    <cellStyle name="40% - Énfasis6 3 2 2 2" xfId="302"/>
    <cellStyle name="40% - Énfasis6 3 2 3" xfId="303"/>
    <cellStyle name="40% - Énfasis6 3 3" xfId="304"/>
    <cellStyle name="40% - Énfasis6 3 3 2" xfId="305"/>
    <cellStyle name="40% - Énfasis6 3 4" xfId="306"/>
    <cellStyle name="40% - Énfasis6 4" xfId="307"/>
    <cellStyle name="40% - Énfasis6 5" xfId="308"/>
    <cellStyle name="60% - Accent1" xfId="309"/>
    <cellStyle name="60% - Accent1 2" xfId="310"/>
    <cellStyle name="60% - Accent1 2 2" xfId="311"/>
    <cellStyle name="60% - Accent1 2 3" xfId="312"/>
    <cellStyle name="60% - Accent1 3" xfId="313"/>
    <cellStyle name="60% - Accent2" xfId="314"/>
    <cellStyle name="60% - Accent2 2" xfId="315"/>
    <cellStyle name="60% - Accent2 3" xfId="316"/>
    <cellStyle name="60% - Accent3" xfId="317"/>
    <cellStyle name="60% - Accent3 2" xfId="318"/>
    <cellStyle name="60% - Accent3 2 2" xfId="319"/>
    <cellStyle name="60% - Accent3 2 3" xfId="320"/>
    <cellStyle name="60% - Accent3 3" xfId="321"/>
    <cellStyle name="60% - Accent4" xfId="322"/>
    <cellStyle name="60% - Accent4 2" xfId="323"/>
    <cellStyle name="60% - Accent4 2 2" xfId="324"/>
    <cellStyle name="60% - Accent4 2 3" xfId="325"/>
    <cellStyle name="60% - Accent4 3" xfId="326"/>
    <cellStyle name="60% - Accent5" xfId="327"/>
    <cellStyle name="60% - Accent5 2" xfId="328"/>
    <cellStyle name="60% - Accent5 3" xfId="329"/>
    <cellStyle name="60% - Accent6" xfId="330"/>
    <cellStyle name="60% - Accent6 2" xfId="331"/>
    <cellStyle name="60% - Accent6 2 2" xfId="332"/>
    <cellStyle name="60% - Accent6 2 3" xfId="333"/>
    <cellStyle name="60% - Accent6 3" xfId="334"/>
    <cellStyle name="60% - Énfasis1 2" xfId="335"/>
    <cellStyle name="60% - Énfasis1 2 2" xfId="336"/>
    <cellStyle name="60% - Énfasis1 2 2 2" xfId="337"/>
    <cellStyle name="60% - Énfasis1 2 2 3" xfId="338"/>
    <cellStyle name="60% - Énfasis1 2 3" xfId="339"/>
    <cellStyle name="60% - Énfasis1 3" xfId="340"/>
    <cellStyle name="60% - Énfasis1 4" xfId="341"/>
    <cellStyle name="60% - Énfasis1 5" xfId="342"/>
    <cellStyle name="60% - Énfasis2 2" xfId="343"/>
    <cellStyle name="60% - Énfasis2 2 2" xfId="344"/>
    <cellStyle name="60% - Énfasis2 2 2 2" xfId="345"/>
    <cellStyle name="60% - Énfasis2 2 2 3" xfId="346"/>
    <cellStyle name="60% - Énfasis2 2 3" xfId="347"/>
    <cellStyle name="60% - Énfasis2 3" xfId="348"/>
    <cellStyle name="60% - Énfasis2 4" xfId="349"/>
    <cellStyle name="60% - Énfasis2 5" xfId="350"/>
    <cellStyle name="60% - Énfasis3 2" xfId="351"/>
    <cellStyle name="60% - Énfasis3 2 2" xfId="352"/>
    <cellStyle name="60% - Énfasis3 2 2 2" xfId="353"/>
    <cellStyle name="60% - Énfasis3 2 2 3" xfId="354"/>
    <cellStyle name="60% - Énfasis3 2 3" xfId="355"/>
    <cellStyle name="60% - Énfasis3 3" xfId="356"/>
    <cellStyle name="60% - Énfasis3 4" xfId="357"/>
    <cellStyle name="60% - Énfasis3 5" xfId="358"/>
    <cellStyle name="60% - Énfasis4 2" xfId="359"/>
    <cellStyle name="60% - Énfasis4 2 2" xfId="360"/>
    <cellStyle name="60% - Énfasis4 2 2 2" xfId="361"/>
    <cellStyle name="60% - Énfasis4 2 2 3" xfId="362"/>
    <cellStyle name="60% - Énfasis4 2 3" xfId="363"/>
    <cellStyle name="60% - Énfasis4 3" xfId="364"/>
    <cellStyle name="60% - Énfasis4 4" xfId="365"/>
    <cellStyle name="60% - Énfasis4 5" xfId="366"/>
    <cellStyle name="60% - Énfasis5 2" xfId="367"/>
    <cellStyle name="60% - Énfasis5 2 2" xfId="368"/>
    <cellStyle name="60% - Énfasis5 2 2 2" xfId="369"/>
    <cellStyle name="60% - Énfasis5 2 2 3" xfId="370"/>
    <cellStyle name="60% - Énfasis5 2 3" xfId="371"/>
    <cellStyle name="60% - Énfasis5 3" xfId="372"/>
    <cellStyle name="60% - Énfasis5 4" xfId="373"/>
    <cellStyle name="60% - Énfasis5 5" xfId="374"/>
    <cellStyle name="60% - Énfasis6 2" xfId="375"/>
    <cellStyle name="60% - Énfasis6 2 2" xfId="376"/>
    <cellStyle name="60% - Énfasis6 2 2 2" xfId="377"/>
    <cellStyle name="60% - Énfasis6 2 2 3" xfId="378"/>
    <cellStyle name="60% - Énfasis6 2 3" xfId="379"/>
    <cellStyle name="60% - Énfasis6 3" xfId="380"/>
    <cellStyle name="60% - Énfasis6 4" xfId="381"/>
    <cellStyle name="60% - Énfasis6 5" xfId="382"/>
    <cellStyle name="Accent1" xfId="383"/>
    <cellStyle name="Accent1 2" xfId="384"/>
    <cellStyle name="Accent1 2 2" xfId="385"/>
    <cellStyle name="Accent1 2 3" xfId="386"/>
    <cellStyle name="Accent1 3" xfId="387"/>
    <cellStyle name="Accent2" xfId="388"/>
    <cellStyle name="Accent2 2" xfId="389"/>
    <cellStyle name="Accent2 3" xfId="390"/>
    <cellStyle name="Accent3" xfId="391"/>
    <cellStyle name="Accent3 2" xfId="392"/>
    <cellStyle name="Accent3 3" xfId="393"/>
    <cellStyle name="Accent4" xfId="394"/>
    <cellStyle name="Accent4 2" xfId="395"/>
    <cellStyle name="Accent4 2 2" xfId="396"/>
    <cellStyle name="Accent4 2 3" xfId="397"/>
    <cellStyle name="Accent4 3" xfId="398"/>
    <cellStyle name="Accent5" xfId="399"/>
    <cellStyle name="Accent5 2" xfId="400"/>
    <cellStyle name="Accent5 3" xfId="401"/>
    <cellStyle name="Accent6" xfId="402"/>
    <cellStyle name="Accent6 2" xfId="403"/>
    <cellStyle name="Accent6 3" xfId="404"/>
    <cellStyle name="ÅëÈ­ [0]_°ü¸®Ç×¸ñ_¾÷Á¾º° " xfId="405"/>
    <cellStyle name="ÅëÈ­_°ü¸®Ç×¸ñ_¾÷Á¾º° " xfId="406"/>
    <cellStyle name="ÄÞ¸¶ [0]_°ü¸®Ç×¸ñ_¾÷Á¾º° " xfId="407"/>
    <cellStyle name="ÄÞ¸¶_°ü¸®Ç×¸ñ_¾÷Á¾º° " xfId="408"/>
    <cellStyle name="Bad" xfId="409"/>
    <cellStyle name="Bad 2" xfId="410"/>
    <cellStyle name="Bad 3" xfId="411"/>
    <cellStyle name="Buena 2" xfId="412"/>
    <cellStyle name="Buena 2 2" xfId="413"/>
    <cellStyle name="Buena 2 2 2" xfId="414"/>
    <cellStyle name="Buena 2 2 3" xfId="415"/>
    <cellStyle name="Buena 2 3" xfId="416"/>
    <cellStyle name="Buena 2 4" xfId="417"/>
    <cellStyle name="Buena 3" xfId="418"/>
    <cellStyle name="Buena 4" xfId="419"/>
    <cellStyle name="Buena 5" xfId="420"/>
    <cellStyle name="C:\Documents and Settings\MCARMONA\My Documents" xfId="421"/>
    <cellStyle name="C:\Documents and Settings\MCARMONA\My Documents 2" xfId="422"/>
    <cellStyle name="C|‰" xfId="423"/>
    <cellStyle name="Ç¥ÁØ_°ü¸®Ç×¸ñ_¾÷Á¾º° " xfId="424"/>
    <cellStyle name="Calculation" xfId="425"/>
    <cellStyle name="Calculation 2" xfId="426"/>
    <cellStyle name="Calculation 2 2" xfId="427"/>
    <cellStyle name="Calculation 2 2 2" xfId="428"/>
    <cellStyle name="Calculation 3" xfId="429"/>
    <cellStyle name="Calculation 3 2" xfId="430"/>
    <cellStyle name="Calculation 4" xfId="431"/>
    <cellStyle name="Cálculo 2" xfId="432"/>
    <cellStyle name="Cálculo 2 2" xfId="433"/>
    <cellStyle name="Cálculo 2 2 2" xfId="434"/>
    <cellStyle name="Cálculo 2 2 3" xfId="435"/>
    <cellStyle name="Cálculo 2 2 3 2" xfId="436"/>
    <cellStyle name="Cálculo 2 2 4" xfId="437"/>
    <cellStyle name="Cálculo 2 3" xfId="438"/>
    <cellStyle name="Cálculo 3" xfId="439"/>
    <cellStyle name="Cálculo 4" xfId="440"/>
    <cellStyle name="Cálculo 5" xfId="441"/>
    <cellStyle name="Celda de comprobación 2" xfId="442"/>
    <cellStyle name="Celda de comprobación 2 2" xfId="443"/>
    <cellStyle name="Celda de comprobación 3" xfId="444"/>
    <cellStyle name="Celda de comprobación 4" xfId="445"/>
    <cellStyle name="Celda de comprobación 5" xfId="446"/>
    <cellStyle name="Celda de comprobación 6" xfId="447"/>
    <cellStyle name="Celda de comprobación 6 2" xfId="448"/>
    <cellStyle name="Celda de comprobación 6 3" xfId="449"/>
    <cellStyle name="Celda de comprobación 7" xfId="450"/>
    <cellStyle name="Celda de comprobación 8" xfId="451"/>
    <cellStyle name="Celda de comprobación 8 2" xfId="452"/>
    <cellStyle name="Celda de comprobación 9" xfId="453"/>
    <cellStyle name="Celda vinculada 2" xfId="454"/>
    <cellStyle name="Celda vinculada 2 2" xfId="455"/>
    <cellStyle name="Celda vinculada 2 2 2" xfId="456"/>
    <cellStyle name="Celda vinculada 2 2 3" xfId="457"/>
    <cellStyle name="Celda vinculada 2 3" xfId="458"/>
    <cellStyle name="Celda vinculada 2 4" xfId="459"/>
    <cellStyle name="Celda vinculada 3" xfId="460"/>
    <cellStyle name="Celda vinculada 4" xfId="461"/>
    <cellStyle name="Celda vinculada 5" xfId="462"/>
    <cellStyle name="Check Cell" xfId="463"/>
    <cellStyle name="Check Cell 2" xfId="464"/>
    <cellStyle name="Check Cell 3" xfId="465"/>
    <cellStyle name="Check Cell 4" xfId="466"/>
    <cellStyle name="Check Cell 5" xfId="467"/>
    <cellStyle name="Check Cell 6" xfId="468"/>
    <cellStyle name="Check Cell 7" xfId="469"/>
    <cellStyle name="Comma_3302 - cruce anexo vs contabilidad" xfId="470"/>
    <cellStyle name="Comma0" xfId="471"/>
    <cellStyle name="Currency0" xfId="472"/>
    <cellStyle name="Date" xfId="473"/>
    <cellStyle name="Date 2" xfId="474"/>
    <cellStyle name="Dia" xfId="475"/>
    <cellStyle name="Encabez1" xfId="476"/>
    <cellStyle name="Encabez2" xfId="477"/>
    <cellStyle name="Encabezado 4 2" xfId="478"/>
    <cellStyle name="Encabezado 4 2 2" xfId="479"/>
    <cellStyle name="Encabezado 4 2 2 2" xfId="480"/>
    <cellStyle name="Encabezado 4 2 2 3" xfId="481"/>
    <cellStyle name="Encabezado 4 2 3" xfId="482"/>
    <cellStyle name="Encabezado 4 2 4" xfId="483"/>
    <cellStyle name="Encabezado 4 3" xfId="484"/>
    <cellStyle name="Encabezado 4 4" xfId="485"/>
    <cellStyle name="Encabezado 4 5" xfId="486"/>
    <cellStyle name="Énfasis1 2" xfId="487"/>
    <cellStyle name="Énfasis1 2 2" xfId="488"/>
    <cellStyle name="Énfasis1 2 2 2" xfId="489"/>
    <cellStyle name="Énfasis1 2 2 3" xfId="490"/>
    <cellStyle name="Énfasis1 2 3" xfId="491"/>
    <cellStyle name="Énfasis1 3" xfId="492"/>
    <cellStyle name="Énfasis1 4" xfId="493"/>
    <cellStyle name="Énfasis1 5" xfId="494"/>
    <cellStyle name="Énfasis2 2" xfId="495"/>
    <cellStyle name="Énfasis2 2 2" xfId="496"/>
    <cellStyle name="Énfasis2 2 2 2" xfId="497"/>
    <cellStyle name="Énfasis2 2 2 3" xfId="498"/>
    <cellStyle name="Énfasis2 2 3" xfId="499"/>
    <cellStyle name="Énfasis2 3" xfId="500"/>
    <cellStyle name="Énfasis2 4" xfId="501"/>
    <cellStyle name="Énfasis2 5" xfId="502"/>
    <cellStyle name="Énfasis3 2" xfId="503"/>
    <cellStyle name="Énfasis3 2 2" xfId="504"/>
    <cellStyle name="Énfasis3 2 2 2" xfId="505"/>
    <cellStyle name="Énfasis3 2 2 3" xfId="506"/>
    <cellStyle name="Énfasis3 2 3" xfId="507"/>
    <cellStyle name="Énfasis3 3" xfId="508"/>
    <cellStyle name="Énfasis3 4" xfId="509"/>
    <cellStyle name="Énfasis3 5" xfId="510"/>
    <cellStyle name="Énfasis4 2" xfId="511"/>
    <cellStyle name="Énfasis4 2 2" xfId="512"/>
    <cellStyle name="Énfasis4 2 2 2" xfId="513"/>
    <cellStyle name="Énfasis4 2 2 3" xfId="514"/>
    <cellStyle name="Énfasis4 2 3" xfId="515"/>
    <cellStyle name="Énfasis4 3" xfId="516"/>
    <cellStyle name="Énfasis4 4" xfId="517"/>
    <cellStyle name="Énfasis4 5" xfId="518"/>
    <cellStyle name="Énfasis5 2" xfId="519"/>
    <cellStyle name="Énfasis5 2 2" xfId="520"/>
    <cellStyle name="Énfasis5 2 2 2" xfId="521"/>
    <cellStyle name="Énfasis5 2 2 3" xfId="522"/>
    <cellStyle name="Énfasis5 2 3" xfId="523"/>
    <cellStyle name="Énfasis5 3" xfId="524"/>
    <cellStyle name="Énfasis5 4" xfId="525"/>
    <cellStyle name="Énfasis5 5" xfId="526"/>
    <cellStyle name="Énfasis6 2" xfId="527"/>
    <cellStyle name="Énfasis6 2 2" xfId="528"/>
    <cellStyle name="Énfasis6 2 2 2" xfId="529"/>
    <cellStyle name="Énfasis6 2 2 3" xfId="530"/>
    <cellStyle name="Énfasis6 2 3" xfId="531"/>
    <cellStyle name="Énfasis6 3" xfId="532"/>
    <cellStyle name="Énfasis6 4" xfId="533"/>
    <cellStyle name="Énfasis6 5" xfId="534"/>
    <cellStyle name="Entrada 2" xfId="535"/>
    <cellStyle name="Entrada 2 2" xfId="536"/>
    <cellStyle name="Entrada 2 2 2" xfId="537"/>
    <cellStyle name="Entrada 2 2 3" xfId="538"/>
    <cellStyle name="Entrada 2 2 3 2" xfId="539"/>
    <cellStyle name="Entrada 2 2 4" xfId="540"/>
    <cellStyle name="Entrada 2 3" xfId="541"/>
    <cellStyle name="Entrada 2 4" xfId="542"/>
    <cellStyle name="Entrada 3" xfId="543"/>
    <cellStyle name="Entrada 4" xfId="544"/>
    <cellStyle name="Entrada 5" xfId="545"/>
    <cellStyle name="Estilo 1" xfId="546"/>
    <cellStyle name="Euro" xfId="547"/>
    <cellStyle name="Euro 10" xfId="548"/>
    <cellStyle name="Euro 11" xfId="549"/>
    <cellStyle name="Euro 12" xfId="550"/>
    <cellStyle name="Euro 13" xfId="551"/>
    <cellStyle name="Euro 14" xfId="552"/>
    <cellStyle name="Euro 15" xfId="553"/>
    <cellStyle name="Euro 16" xfId="554"/>
    <cellStyle name="Euro 17" xfId="555"/>
    <cellStyle name="Euro 18" xfId="556"/>
    <cellStyle name="Euro 2" xfId="557"/>
    <cellStyle name="Euro 2 2" xfId="558"/>
    <cellStyle name="Euro 2 2 2" xfId="559"/>
    <cellStyle name="Euro 2 3" xfId="560"/>
    <cellStyle name="Euro 3" xfId="561"/>
    <cellStyle name="Euro 3 2" xfId="562"/>
    <cellStyle name="Euro 4" xfId="563"/>
    <cellStyle name="Euro 5" xfId="564"/>
    <cellStyle name="Euro 6" xfId="565"/>
    <cellStyle name="Euro 7" xfId="566"/>
    <cellStyle name="Euro 8" xfId="567"/>
    <cellStyle name="Euro 9" xfId="568"/>
    <cellStyle name="Explanatory Text" xfId="569"/>
    <cellStyle name="Explanatory Text 2" xfId="570"/>
    <cellStyle name="Explanatory Text 3" xfId="571"/>
    <cellStyle name="F2" xfId="572"/>
    <cellStyle name="F3" xfId="573"/>
    <cellStyle name="F4" xfId="574"/>
    <cellStyle name="F5" xfId="575"/>
    <cellStyle name="F6" xfId="576"/>
    <cellStyle name="F7" xfId="577"/>
    <cellStyle name="F8" xfId="578"/>
    <cellStyle name="Fijo" xfId="579"/>
    <cellStyle name="Financiero" xfId="580"/>
    <cellStyle name="Fixed" xfId="581"/>
    <cellStyle name="Fixed 2" xfId="582"/>
    <cellStyle name="Good" xfId="583"/>
    <cellStyle name="Good 2" xfId="584"/>
    <cellStyle name="Good 3" xfId="585"/>
    <cellStyle name="Heading 1" xfId="586"/>
    <cellStyle name="Heading 1 2" xfId="587"/>
    <cellStyle name="Heading 1 2 2" xfId="588"/>
    <cellStyle name="Heading 1 2 3" xfId="589"/>
    <cellStyle name="Heading 1 3" xfId="590"/>
    <cellStyle name="Heading 2" xfId="591"/>
    <cellStyle name="Heading 2 2" xfId="592"/>
    <cellStyle name="Heading 2 2 2" xfId="593"/>
    <cellStyle name="Heading 2 2 3" xfId="594"/>
    <cellStyle name="Heading 2 3" xfId="595"/>
    <cellStyle name="Heading 3" xfId="596"/>
    <cellStyle name="Heading 3 10" xfId="597"/>
    <cellStyle name="Heading 3 10 2" xfId="598"/>
    <cellStyle name="Heading 3 11" xfId="599"/>
    <cellStyle name="Heading 3 2" xfId="600"/>
    <cellStyle name="Heading 3 2 2" xfId="601"/>
    <cellStyle name="Heading 3 2 2 2" xfId="602"/>
    <cellStyle name="Heading 3 2 2 2 2" xfId="603"/>
    <cellStyle name="Heading 3 2 2 2 2 2" xfId="604"/>
    <cellStyle name="Heading 3 2 2 2 2 2 2" xfId="605"/>
    <cellStyle name="Heading 3 2 2 2 2 3" xfId="606"/>
    <cellStyle name="Heading 3 2 2 2 3" xfId="607"/>
    <cellStyle name="Heading 3 2 2 2 3 2" xfId="608"/>
    <cellStyle name="Heading 3 2 2 2 4" xfId="609"/>
    <cellStyle name="Heading 3 2 2 3" xfId="610"/>
    <cellStyle name="Heading 3 2 2 3 2" xfId="611"/>
    <cellStyle name="Heading 3 2 2 3 2 2" xfId="612"/>
    <cellStyle name="Heading 3 2 2 3 2 2 2" xfId="613"/>
    <cellStyle name="Heading 3 2 2 3 2 3" xfId="614"/>
    <cellStyle name="Heading 3 2 2 3 3" xfId="615"/>
    <cellStyle name="Heading 3 2 2 3 3 2" xfId="616"/>
    <cellStyle name="Heading 3 2 2 3 4" xfId="617"/>
    <cellStyle name="Heading 3 2 2 4" xfId="618"/>
    <cellStyle name="Heading 3 2 2 4 2" xfId="619"/>
    <cellStyle name="Heading 3 2 2 4 2 2" xfId="620"/>
    <cellStyle name="Heading 3 2 2 4 2 2 2" xfId="621"/>
    <cellStyle name="Heading 3 2 2 4 2 3" xfId="622"/>
    <cellStyle name="Heading 3 2 2 4 3" xfId="623"/>
    <cellStyle name="Heading 3 2 2 4 3 2" xfId="624"/>
    <cellStyle name="Heading 3 2 2 4 4" xfId="625"/>
    <cellStyle name="Heading 3 2 2 5" xfId="626"/>
    <cellStyle name="Heading 3 2 2 5 2" xfId="627"/>
    <cellStyle name="Heading 3 2 2 5 2 2" xfId="628"/>
    <cellStyle name="Heading 3 2 2 5 3" xfId="629"/>
    <cellStyle name="Heading 3 2 2 6" xfId="630"/>
    <cellStyle name="Heading 3 2 2 6 2" xfId="631"/>
    <cellStyle name="Heading 3 2 2 7" xfId="632"/>
    <cellStyle name="Heading 3 2 3" xfId="633"/>
    <cellStyle name="Heading 3 2 3 2" xfId="634"/>
    <cellStyle name="Heading 3 2 3 2 2" xfId="635"/>
    <cellStyle name="Heading 3 2 3 2 2 2" xfId="636"/>
    <cellStyle name="Heading 3 2 3 2 3" xfId="637"/>
    <cellStyle name="Heading 3 2 3 3" xfId="638"/>
    <cellStyle name="Heading 3 2 3 3 2" xfId="639"/>
    <cellStyle name="Heading 3 2 3 4" xfId="640"/>
    <cellStyle name="Heading 3 2 4" xfId="641"/>
    <cellStyle name="Heading 3 2 4 2" xfId="642"/>
    <cellStyle name="Heading 3 2 4 2 2" xfId="643"/>
    <cellStyle name="Heading 3 2 4 2 2 2" xfId="644"/>
    <cellStyle name="Heading 3 2 4 2 3" xfId="645"/>
    <cellStyle name="Heading 3 2 4 3" xfId="646"/>
    <cellStyle name="Heading 3 2 4 3 2" xfId="647"/>
    <cellStyle name="Heading 3 2 4 4" xfId="648"/>
    <cellStyle name="Heading 3 2 5" xfId="649"/>
    <cellStyle name="Heading 3 2 5 2" xfId="650"/>
    <cellStyle name="Heading 3 2 5 2 2" xfId="651"/>
    <cellStyle name="Heading 3 2 5 2 2 2" xfId="652"/>
    <cellStyle name="Heading 3 2 5 2 3" xfId="653"/>
    <cellStyle name="Heading 3 2 5 3" xfId="654"/>
    <cellStyle name="Heading 3 2 5 3 2" xfId="655"/>
    <cellStyle name="Heading 3 2 5 4" xfId="656"/>
    <cellStyle name="Heading 3 2 6" xfId="657"/>
    <cellStyle name="Heading 3 2 6 2" xfId="658"/>
    <cellStyle name="Heading 3 2 6 2 2" xfId="659"/>
    <cellStyle name="Heading 3 2 6 2 2 2" xfId="660"/>
    <cellStyle name="Heading 3 2 6 2 3" xfId="661"/>
    <cellStyle name="Heading 3 2 6 3" xfId="662"/>
    <cellStyle name="Heading 3 2 6 3 2" xfId="663"/>
    <cellStyle name="Heading 3 2 6 4" xfId="664"/>
    <cellStyle name="Heading 3 2 7" xfId="665"/>
    <cellStyle name="Heading 3 2 7 2" xfId="666"/>
    <cellStyle name="Heading 3 2 7 2 2" xfId="667"/>
    <cellStyle name="Heading 3 2 7 3" xfId="668"/>
    <cellStyle name="Heading 3 2 8" xfId="669"/>
    <cellStyle name="Heading 3 2 8 2" xfId="670"/>
    <cellStyle name="Heading 3 2 9" xfId="671"/>
    <cellStyle name="Heading 3 3" xfId="672"/>
    <cellStyle name="Heading 3 3 2" xfId="673"/>
    <cellStyle name="Heading 3 3 2 2" xfId="674"/>
    <cellStyle name="Heading 3 3 2 2 2" xfId="675"/>
    <cellStyle name="Heading 3 3 2 2 2 2" xfId="676"/>
    <cellStyle name="Heading 3 3 2 2 3" xfId="677"/>
    <cellStyle name="Heading 3 3 2 3" xfId="678"/>
    <cellStyle name="Heading 3 3 2 3 2" xfId="679"/>
    <cellStyle name="Heading 3 3 2 4" xfId="680"/>
    <cellStyle name="Heading 3 3 3" xfId="681"/>
    <cellStyle name="Heading 3 3 3 2" xfId="682"/>
    <cellStyle name="Heading 3 3 3 2 2" xfId="683"/>
    <cellStyle name="Heading 3 3 3 2 2 2" xfId="684"/>
    <cellStyle name="Heading 3 3 3 2 3" xfId="685"/>
    <cellStyle name="Heading 3 3 3 3" xfId="686"/>
    <cellStyle name="Heading 3 3 3 3 2" xfId="687"/>
    <cellStyle name="Heading 3 3 3 4" xfId="688"/>
    <cellStyle name="Heading 3 3 4" xfId="689"/>
    <cellStyle name="Heading 3 3 4 2" xfId="690"/>
    <cellStyle name="Heading 3 3 4 2 2" xfId="691"/>
    <cellStyle name="Heading 3 3 4 2 2 2" xfId="692"/>
    <cellStyle name="Heading 3 3 4 2 3" xfId="693"/>
    <cellStyle name="Heading 3 3 4 3" xfId="694"/>
    <cellStyle name="Heading 3 3 4 3 2" xfId="695"/>
    <cellStyle name="Heading 3 3 4 4" xfId="696"/>
    <cellStyle name="Heading 3 3 5" xfId="697"/>
    <cellStyle name="Heading 3 3 5 2" xfId="698"/>
    <cellStyle name="Heading 3 3 5 2 2" xfId="699"/>
    <cellStyle name="Heading 3 3 5 2 2 2" xfId="700"/>
    <cellStyle name="Heading 3 3 5 2 3" xfId="701"/>
    <cellStyle name="Heading 3 3 5 3" xfId="702"/>
    <cellStyle name="Heading 3 3 5 3 2" xfId="703"/>
    <cellStyle name="Heading 3 3 5 4" xfId="704"/>
    <cellStyle name="Heading 3 3 6" xfId="705"/>
    <cellStyle name="Heading 3 3 6 2" xfId="706"/>
    <cellStyle name="Heading 3 3 6 2 2" xfId="707"/>
    <cellStyle name="Heading 3 3 6 3" xfId="708"/>
    <cellStyle name="Heading 3 3 7" xfId="709"/>
    <cellStyle name="Heading 3 3 7 2" xfId="710"/>
    <cellStyle name="Heading 3 3 8" xfId="711"/>
    <cellStyle name="Heading 3 4" xfId="712"/>
    <cellStyle name="Heading 3 4 2" xfId="713"/>
    <cellStyle name="Heading 3 4 2 2" xfId="714"/>
    <cellStyle name="Heading 3 4 2 2 2" xfId="715"/>
    <cellStyle name="Heading 3 4 2 2 2 2" xfId="716"/>
    <cellStyle name="Heading 3 4 2 2 3" xfId="717"/>
    <cellStyle name="Heading 3 4 2 3" xfId="718"/>
    <cellStyle name="Heading 3 4 2 3 2" xfId="719"/>
    <cellStyle name="Heading 3 4 2 4" xfId="720"/>
    <cellStyle name="Heading 3 4 3" xfId="721"/>
    <cellStyle name="Heading 3 4 3 2" xfId="722"/>
    <cellStyle name="Heading 3 4 3 2 2" xfId="723"/>
    <cellStyle name="Heading 3 4 3 2 2 2" xfId="724"/>
    <cellStyle name="Heading 3 4 3 2 3" xfId="725"/>
    <cellStyle name="Heading 3 4 3 3" xfId="726"/>
    <cellStyle name="Heading 3 4 3 3 2" xfId="727"/>
    <cellStyle name="Heading 3 4 3 4" xfId="728"/>
    <cellStyle name="Heading 3 4 4" xfId="729"/>
    <cellStyle name="Heading 3 4 4 2" xfId="730"/>
    <cellStyle name="Heading 3 4 4 2 2" xfId="731"/>
    <cellStyle name="Heading 3 4 4 2 2 2" xfId="732"/>
    <cellStyle name="Heading 3 4 4 2 3" xfId="733"/>
    <cellStyle name="Heading 3 4 4 3" xfId="734"/>
    <cellStyle name="Heading 3 4 4 3 2" xfId="735"/>
    <cellStyle name="Heading 3 4 4 4" xfId="736"/>
    <cellStyle name="Heading 3 4 5" xfId="737"/>
    <cellStyle name="Heading 3 4 5 2" xfId="738"/>
    <cellStyle name="Heading 3 4 5 2 2" xfId="739"/>
    <cellStyle name="Heading 3 4 5 2 2 2" xfId="740"/>
    <cellStyle name="Heading 3 4 5 2 3" xfId="741"/>
    <cellStyle name="Heading 3 4 5 3" xfId="742"/>
    <cellStyle name="Heading 3 4 5 3 2" xfId="743"/>
    <cellStyle name="Heading 3 4 5 4" xfId="744"/>
    <cellStyle name="Heading 3 4 6" xfId="745"/>
    <cellStyle name="Heading 3 4 6 2" xfId="746"/>
    <cellStyle name="Heading 3 4 6 2 2" xfId="747"/>
    <cellStyle name="Heading 3 4 6 3" xfId="748"/>
    <cellStyle name="Heading 3 4 7" xfId="749"/>
    <cellStyle name="Heading 3 4 7 2" xfId="750"/>
    <cellStyle name="Heading 3 4 8" xfId="751"/>
    <cellStyle name="Heading 3 5" xfId="752"/>
    <cellStyle name="Heading 3 5 2" xfId="753"/>
    <cellStyle name="Heading 3 5 2 2" xfId="754"/>
    <cellStyle name="Heading 3 5 2 2 2" xfId="755"/>
    <cellStyle name="Heading 3 5 2 3" xfId="756"/>
    <cellStyle name="Heading 3 5 3" xfId="757"/>
    <cellStyle name="Heading 3 5 3 2" xfId="758"/>
    <cellStyle name="Heading 3 5 4" xfId="759"/>
    <cellStyle name="Heading 3 6" xfId="760"/>
    <cellStyle name="Heading 3 6 2" xfId="761"/>
    <cellStyle name="Heading 3 6 2 2" xfId="762"/>
    <cellStyle name="Heading 3 6 2 2 2" xfId="763"/>
    <cellStyle name="Heading 3 6 2 3" xfId="764"/>
    <cellStyle name="Heading 3 6 3" xfId="765"/>
    <cellStyle name="Heading 3 6 3 2" xfId="766"/>
    <cellStyle name="Heading 3 6 4" xfId="767"/>
    <cellStyle name="Heading 3 7" xfId="768"/>
    <cellStyle name="Heading 3 7 2" xfId="769"/>
    <cellStyle name="Heading 3 7 2 2" xfId="770"/>
    <cellStyle name="Heading 3 7 2 2 2" xfId="771"/>
    <cellStyle name="Heading 3 7 2 3" xfId="772"/>
    <cellStyle name="Heading 3 7 3" xfId="773"/>
    <cellStyle name="Heading 3 7 3 2" xfId="774"/>
    <cellStyle name="Heading 3 7 4" xfId="775"/>
    <cellStyle name="Heading 3 8" xfId="776"/>
    <cellStyle name="Heading 3 8 2" xfId="777"/>
    <cellStyle name="Heading 3 8 2 2" xfId="778"/>
    <cellStyle name="Heading 3 8 2 2 2" xfId="779"/>
    <cellStyle name="Heading 3 8 2 3" xfId="780"/>
    <cellStyle name="Heading 3 8 3" xfId="781"/>
    <cellStyle name="Heading 3 8 3 2" xfId="782"/>
    <cellStyle name="Heading 3 8 4" xfId="783"/>
    <cellStyle name="Heading 3 9" xfId="784"/>
    <cellStyle name="Heading 3 9 2" xfId="785"/>
    <cellStyle name="Heading 3 9 2 2" xfId="786"/>
    <cellStyle name="Heading 3 9 3" xfId="787"/>
    <cellStyle name="Heading 4" xfId="788"/>
    <cellStyle name="Heading 4 2" xfId="789"/>
    <cellStyle name="Heading 4 2 2" xfId="790"/>
    <cellStyle name="Heading 4 2 3" xfId="791"/>
    <cellStyle name="Heading 4 3" xfId="792"/>
    <cellStyle name="Heading1" xfId="793"/>
    <cellStyle name="Heading2" xfId="794"/>
    <cellStyle name="Hipervínculo 2" xfId="795"/>
    <cellStyle name="Incorrecto 2" xfId="796"/>
    <cellStyle name="Incorrecto 2 2" xfId="797"/>
    <cellStyle name="Incorrecto 2 2 2" xfId="798"/>
    <cellStyle name="Incorrecto 2 2 3" xfId="799"/>
    <cellStyle name="Incorrecto 2 3" xfId="800"/>
    <cellStyle name="Incorrecto 3" xfId="801"/>
    <cellStyle name="Incorrecto 4" xfId="802"/>
    <cellStyle name="Incorrecto 5" xfId="803"/>
    <cellStyle name="Input" xfId="804"/>
    <cellStyle name="Input 2" xfId="805"/>
    <cellStyle name="Input 2 2" xfId="806"/>
    <cellStyle name="Input 2 2 2" xfId="807"/>
    <cellStyle name="Input 3" xfId="808"/>
    <cellStyle name="Input 3 2" xfId="809"/>
    <cellStyle name="Input 4" xfId="810"/>
    <cellStyle name="Linked Cell" xfId="811"/>
    <cellStyle name="Linked Cell 2" xfId="812"/>
    <cellStyle name="Linked Cell 3" xfId="813"/>
    <cellStyle name="Millares" xfId="2172" builtinId="3"/>
    <cellStyle name="Millares [0] 12" xfId="814"/>
    <cellStyle name="Millares [0] 2" xfId="815"/>
    <cellStyle name="Millares [0] 2 2" xfId="816"/>
    <cellStyle name="Millares [0] 3" xfId="817"/>
    <cellStyle name="Millares 10" xfId="818"/>
    <cellStyle name="Millares 10 2" xfId="819"/>
    <cellStyle name="Millares 100" xfId="820"/>
    <cellStyle name="Millares 101" xfId="821"/>
    <cellStyle name="Millares 102" xfId="822"/>
    <cellStyle name="Millares 103" xfId="823"/>
    <cellStyle name="Millares 104" xfId="824"/>
    <cellStyle name="Millares 105" xfId="825"/>
    <cellStyle name="Millares 106" xfId="826"/>
    <cellStyle name="Millares 107" xfId="827"/>
    <cellStyle name="Millares 108" xfId="828"/>
    <cellStyle name="Millares 109" xfId="829"/>
    <cellStyle name="Millares 11" xfId="830"/>
    <cellStyle name="Millares 11 2" xfId="831"/>
    <cellStyle name="Millares 11 3" xfId="832"/>
    <cellStyle name="Millares 110" xfId="833"/>
    <cellStyle name="Millares 111" xfId="834"/>
    <cellStyle name="Millares 112" xfId="835"/>
    <cellStyle name="Millares 113" xfId="836"/>
    <cellStyle name="Millares 114" xfId="837"/>
    <cellStyle name="Millares 115" xfId="838"/>
    <cellStyle name="Millares 116" xfId="839"/>
    <cellStyle name="Millares 117" xfId="840"/>
    <cellStyle name="Millares 118" xfId="841"/>
    <cellStyle name="Millares 119" xfId="842"/>
    <cellStyle name="Millares 12" xfId="843"/>
    <cellStyle name="Millares 12 2" xfId="844"/>
    <cellStyle name="Millares 120" xfId="845"/>
    <cellStyle name="Millares 121" xfId="846"/>
    <cellStyle name="Millares 122" xfId="847"/>
    <cellStyle name="Millares 123" xfId="848"/>
    <cellStyle name="Millares 124" xfId="849"/>
    <cellStyle name="Millares 125" xfId="850"/>
    <cellStyle name="Millares 126" xfId="851"/>
    <cellStyle name="Millares 127" xfId="852"/>
    <cellStyle name="Millares 128" xfId="853"/>
    <cellStyle name="Millares 129" xfId="854"/>
    <cellStyle name="Millares 13" xfId="855"/>
    <cellStyle name="Millares 13 2" xfId="856"/>
    <cellStyle name="Millares 130" xfId="857"/>
    <cellStyle name="Millares 131" xfId="858"/>
    <cellStyle name="Millares 132" xfId="859"/>
    <cellStyle name="Millares 133" xfId="860"/>
    <cellStyle name="Millares 134" xfId="861"/>
    <cellStyle name="Millares 135" xfId="862"/>
    <cellStyle name="Millares 136" xfId="863"/>
    <cellStyle name="Millares 137" xfId="864"/>
    <cellStyle name="Millares 138" xfId="865"/>
    <cellStyle name="Millares 138 2" xfId="866"/>
    <cellStyle name="Millares 138 3" xfId="867"/>
    <cellStyle name="Millares 139" xfId="868"/>
    <cellStyle name="Millares 139 2" xfId="869"/>
    <cellStyle name="Millares 139 3" xfId="870"/>
    <cellStyle name="Millares 14" xfId="871"/>
    <cellStyle name="Millares 14 10" xfId="872"/>
    <cellStyle name="Millares 14 11" xfId="873"/>
    <cellStyle name="Millares 14 2" xfId="874"/>
    <cellStyle name="Millares 14 3" xfId="875"/>
    <cellStyle name="Millares 14 4" xfId="876"/>
    <cellStyle name="Millares 14 5" xfId="877"/>
    <cellStyle name="Millares 14 6" xfId="878"/>
    <cellStyle name="Millares 14 7" xfId="879"/>
    <cellStyle name="Millares 14 8" xfId="880"/>
    <cellStyle name="Millares 14 9" xfId="881"/>
    <cellStyle name="Millares 140" xfId="882"/>
    <cellStyle name="Millares 141" xfId="883"/>
    <cellStyle name="Millares 142" xfId="884"/>
    <cellStyle name="Millares 143" xfId="885"/>
    <cellStyle name="Millares 144" xfId="886"/>
    <cellStyle name="Millares 145" xfId="887"/>
    <cellStyle name="Millares 146" xfId="888"/>
    <cellStyle name="Millares 147" xfId="889"/>
    <cellStyle name="Millares 148" xfId="890"/>
    <cellStyle name="Millares 149" xfId="891"/>
    <cellStyle name="Millares 15" xfId="892"/>
    <cellStyle name="Millares 15 2" xfId="893"/>
    <cellStyle name="Millares 150" xfId="894"/>
    <cellStyle name="Millares 151" xfId="895"/>
    <cellStyle name="Millares 152" xfId="896"/>
    <cellStyle name="Millares 153" xfId="897"/>
    <cellStyle name="Millares 154" xfId="898"/>
    <cellStyle name="Millares 155" xfId="899"/>
    <cellStyle name="Millares 156" xfId="900"/>
    <cellStyle name="Millares 157" xfId="901"/>
    <cellStyle name="Millares 158" xfId="902"/>
    <cellStyle name="Millares 159" xfId="903"/>
    <cellStyle name="Millares 16" xfId="904"/>
    <cellStyle name="Millares 16 2" xfId="905"/>
    <cellStyle name="Millares 160" xfId="906"/>
    <cellStyle name="Millares 161" xfId="907"/>
    <cellStyle name="Millares 162" xfId="908"/>
    <cellStyle name="Millares 163" xfId="909"/>
    <cellStyle name="Millares 164" xfId="910"/>
    <cellStyle name="Millares 165" xfId="911"/>
    <cellStyle name="Millares 166" xfId="912"/>
    <cellStyle name="Millares 167" xfId="913"/>
    <cellStyle name="Millares 168" xfId="914"/>
    <cellStyle name="Millares 169" xfId="915"/>
    <cellStyle name="Millares 17" xfId="916"/>
    <cellStyle name="Millares 17 2" xfId="917"/>
    <cellStyle name="Millares 170" xfId="918"/>
    <cellStyle name="Millares 171" xfId="919"/>
    <cellStyle name="Millares 172" xfId="920"/>
    <cellStyle name="Millares 173" xfId="921"/>
    <cellStyle name="Millares 174" xfId="922"/>
    <cellStyle name="Millares 175" xfId="923"/>
    <cellStyle name="Millares 176" xfId="924"/>
    <cellStyle name="Millares 177" xfId="925"/>
    <cellStyle name="Millares 178" xfId="926"/>
    <cellStyle name="Millares 179" xfId="927"/>
    <cellStyle name="Millares 18" xfId="928"/>
    <cellStyle name="Millares 18 2" xfId="929"/>
    <cellStyle name="Millares 180" xfId="930"/>
    <cellStyle name="Millares 181" xfId="931"/>
    <cellStyle name="Millares 182" xfId="932"/>
    <cellStyle name="Millares 183" xfId="933"/>
    <cellStyle name="Millares 184" xfId="934"/>
    <cellStyle name="Millares 185" xfId="935"/>
    <cellStyle name="Millares 186" xfId="936"/>
    <cellStyle name="Millares 187" xfId="937"/>
    <cellStyle name="Millares 188" xfId="938"/>
    <cellStyle name="Millares 189" xfId="939"/>
    <cellStyle name="Millares 19" xfId="940"/>
    <cellStyle name="Millares 19 2" xfId="941"/>
    <cellStyle name="Millares 190" xfId="942"/>
    <cellStyle name="Millares 191" xfId="943"/>
    <cellStyle name="Millares 192" xfId="944"/>
    <cellStyle name="Millares 193" xfId="945"/>
    <cellStyle name="Millares 194" xfId="946"/>
    <cellStyle name="Millares 195" xfId="947"/>
    <cellStyle name="Millares 195 2" xfId="948"/>
    <cellStyle name="Millares 196" xfId="949"/>
    <cellStyle name="Millares 197" xfId="950"/>
    <cellStyle name="Millares 198" xfId="951"/>
    <cellStyle name="Millares 199" xfId="952"/>
    <cellStyle name="Millares 2" xfId="953"/>
    <cellStyle name="Millares 2 10" xfId="954"/>
    <cellStyle name="Millares 2 11" xfId="955"/>
    <cellStyle name="Millares 2 12" xfId="956"/>
    <cellStyle name="Millares 2 12 2" xfId="957"/>
    <cellStyle name="Millares 2 13" xfId="958"/>
    <cellStyle name="Millares 2 14" xfId="959"/>
    <cellStyle name="Millares 2 15" xfId="960"/>
    <cellStyle name="Millares 2 2" xfId="961"/>
    <cellStyle name="Millares 2 2 2" xfId="962"/>
    <cellStyle name="Millares 2 2 2 2" xfId="963"/>
    <cellStyle name="Millares 2 2 3" xfId="964"/>
    <cellStyle name="Millares 2 2 4" xfId="965"/>
    <cellStyle name="Millares 2 2 5" xfId="966"/>
    <cellStyle name="Millares 2 2 6" xfId="967"/>
    <cellStyle name="Millares 2 2 7" xfId="968"/>
    <cellStyle name="Millares 2 3" xfId="969"/>
    <cellStyle name="Millares 2 3 2" xfId="970"/>
    <cellStyle name="Millares 2 3 2 2" xfId="971"/>
    <cellStyle name="Millares 2 3 3" xfId="972"/>
    <cellStyle name="Millares 2 3 4" xfId="973"/>
    <cellStyle name="Millares 2 4" xfId="974"/>
    <cellStyle name="Millares 2 4 2" xfId="975"/>
    <cellStyle name="Millares 2 4 3" xfId="976"/>
    <cellStyle name="Millares 2 5" xfId="977"/>
    <cellStyle name="Millares 2 6" xfId="978"/>
    <cellStyle name="Millares 2 7" xfId="979"/>
    <cellStyle name="Millares 2 8" xfId="980"/>
    <cellStyle name="Millares 2 9" xfId="981"/>
    <cellStyle name="Millares 20" xfId="982"/>
    <cellStyle name="Millares 200" xfId="983"/>
    <cellStyle name="Millares 201" xfId="984"/>
    <cellStyle name="Millares 202" xfId="985"/>
    <cellStyle name="Millares 203" xfId="986"/>
    <cellStyle name="Millares 204" xfId="987"/>
    <cellStyle name="Millares 205" xfId="988"/>
    <cellStyle name="Millares 206" xfId="989"/>
    <cellStyle name="Millares 207" xfId="990"/>
    <cellStyle name="Millares 208" xfId="991"/>
    <cellStyle name="Millares 209" xfId="992"/>
    <cellStyle name="Millares 21" xfId="993"/>
    <cellStyle name="Millares 210" xfId="994"/>
    <cellStyle name="Millares 211" xfId="995"/>
    <cellStyle name="Millares 212" xfId="996"/>
    <cellStyle name="Millares 213" xfId="997"/>
    <cellStyle name="Millares 214" xfId="998"/>
    <cellStyle name="Millares 214 2" xfId="999"/>
    <cellStyle name="Millares 215" xfId="1000"/>
    <cellStyle name="Millares 216" xfId="1001"/>
    <cellStyle name="Millares 217" xfId="1002"/>
    <cellStyle name="Millares 218" xfId="1003"/>
    <cellStyle name="Millares 219" xfId="1004"/>
    <cellStyle name="Millares 22" xfId="1005"/>
    <cellStyle name="Millares 220" xfId="1006"/>
    <cellStyle name="Millares 221" xfId="1007"/>
    <cellStyle name="Millares 222" xfId="1008"/>
    <cellStyle name="Millares 223" xfId="1009"/>
    <cellStyle name="Millares 224" xfId="1010"/>
    <cellStyle name="Millares 225" xfId="1011"/>
    <cellStyle name="Millares 226" xfId="1012"/>
    <cellStyle name="Millares 227" xfId="1013"/>
    <cellStyle name="Millares 228" xfId="1014"/>
    <cellStyle name="Millares 229" xfId="1015"/>
    <cellStyle name="Millares 23" xfId="1016"/>
    <cellStyle name="Millares 230" xfId="1017"/>
    <cellStyle name="Millares 231" xfId="1018"/>
    <cellStyle name="Millares 232" xfId="1019"/>
    <cellStyle name="Millares 233" xfId="1020"/>
    <cellStyle name="Millares 234" xfId="1021"/>
    <cellStyle name="Millares 235" xfId="1022"/>
    <cellStyle name="Millares 236" xfId="1023"/>
    <cellStyle name="Millares 237" xfId="1024"/>
    <cellStyle name="Millares 238" xfId="1025"/>
    <cellStyle name="Millares 239" xfId="1026"/>
    <cellStyle name="Millares 24" xfId="1027"/>
    <cellStyle name="Millares 240" xfId="1028"/>
    <cellStyle name="Millares 241" xfId="1029"/>
    <cellStyle name="Millares 242" xfId="1030"/>
    <cellStyle name="Millares 243" xfId="1031"/>
    <cellStyle name="Millares 244" xfId="1032"/>
    <cellStyle name="Millares 245" xfId="1033"/>
    <cellStyle name="Millares 246" xfId="1034"/>
    <cellStyle name="Millares 247" xfId="1035"/>
    <cellStyle name="Millares 248" xfId="1036"/>
    <cellStyle name="Millares 249" xfId="1037"/>
    <cellStyle name="Millares 25" xfId="1038"/>
    <cellStyle name="Millares 25 2" xfId="1039"/>
    <cellStyle name="Millares 250" xfId="1040"/>
    <cellStyle name="Millares 251" xfId="1041"/>
    <cellStyle name="Millares 252" xfId="1042"/>
    <cellStyle name="Millares 253" xfId="1043"/>
    <cellStyle name="Millares 254" xfId="1044"/>
    <cellStyle name="Millares 255" xfId="1045"/>
    <cellStyle name="Millares 256" xfId="1046"/>
    <cellStyle name="Millares 257" xfId="1047"/>
    <cellStyle name="Millares 26" xfId="1048"/>
    <cellStyle name="Millares 26 2" xfId="1049"/>
    <cellStyle name="Millares 27" xfId="1050"/>
    <cellStyle name="Millares 27 2" xfId="1051"/>
    <cellStyle name="Millares 28" xfId="1052"/>
    <cellStyle name="Millares 28 2" xfId="1053"/>
    <cellStyle name="Millares 29" xfId="1054"/>
    <cellStyle name="Millares 29 2" xfId="1055"/>
    <cellStyle name="Millares 3" xfId="1056"/>
    <cellStyle name="Millares 3 10" xfId="1057"/>
    <cellStyle name="Millares 3 11" xfId="1058"/>
    <cellStyle name="Millares 3 12" xfId="1059"/>
    <cellStyle name="Millares 3 13" xfId="1060"/>
    <cellStyle name="Millares 3 14" xfId="1061"/>
    <cellStyle name="Millares 3 2" xfId="1062"/>
    <cellStyle name="Millares 3 2 2" xfId="1063"/>
    <cellStyle name="Millares 3 2 3" xfId="1064"/>
    <cellStyle name="Millares 3 3" xfId="1065"/>
    <cellStyle name="Millares 3 3 2" xfId="1066"/>
    <cellStyle name="Millares 3 3 3" xfId="1067"/>
    <cellStyle name="Millares 3 4" xfId="1068"/>
    <cellStyle name="Millares 3 5" xfId="1069"/>
    <cellStyle name="Millares 3 6" xfId="1070"/>
    <cellStyle name="Millares 3 7" xfId="1071"/>
    <cellStyle name="Millares 3 8" xfId="1072"/>
    <cellStyle name="Millares 3 9" xfId="1073"/>
    <cellStyle name="Millares 30" xfId="1074"/>
    <cellStyle name="Millares 31" xfId="1075"/>
    <cellStyle name="Millares 32" xfId="1076"/>
    <cellStyle name="Millares 33" xfId="1077"/>
    <cellStyle name="Millares 34" xfId="1078"/>
    <cellStyle name="Millares 35" xfId="1079"/>
    <cellStyle name="Millares 36" xfId="1080"/>
    <cellStyle name="Millares 37" xfId="1081"/>
    <cellStyle name="Millares 38" xfId="1082"/>
    <cellStyle name="Millares 39" xfId="1083"/>
    <cellStyle name="Millares 4" xfId="1084"/>
    <cellStyle name="Millares 4 10" xfId="1085"/>
    <cellStyle name="Millares 4 11" xfId="1086"/>
    <cellStyle name="Millares 4 12" xfId="1087"/>
    <cellStyle name="Millares 4 2" xfId="1088"/>
    <cellStyle name="Millares 4 3" xfId="1089"/>
    <cellStyle name="Millares 4 3 2" xfId="1090"/>
    <cellStyle name="Millares 4 3 3" xfId="1091"/>
    <cellStyle name="Millares 4 4" xfId="1092"/>
    <cellStyle name="Millares 4 5" xfId="1093"/>
    <cellStyle name="Millares 4 6" xfId="1094"/>
    <cellStyle name="Millares 4 7" xfId="1095"/>
    <cellStyle name="Millares 4 8" xfId="1096"/>
    <cellStyle name="Millares 4 9" xfId="1097"/>
    <cellStyle name="Millares 40" xfId="1098"/>
    <cellStyle name="Millares 41" xfId="1099"/>
    <cellStyle name="Millares 42" xfId="1100"/>
    <cellStyle name="Millares 43" xfId="1101"/>
    <cellStyle name="Millares 44" xfId="1102"/>
    <cellStyle name="Millares 45" xfId="1103"/>
    <cellStyle name="Millares 46" xfId="1104"/>
    <cellStyle name="Millares 47" xfId="1105"/>
    <cellStyle name="Millares 48" xfId="1106"/>
    <cellStyle name="Millares 49" xfId="1107"/>
    <cellStyle name="Millares 5" xfId="1108"/>
    <cellStyle name="Millares 5 10" xfId="1109"/>
    <cellStyle name="Millares 5 11" xfId="1110"/>
    <cellStyle name="Millares 5 12" xfId="1111"/>
    <cellStyle name="Millares 5 2" xfId="1112"/>
    <cellStyle name="Millares 5 3" xfId="1113"/>
    <cellStyle name="Millares 5 3 2" xfId="1114"/>
    <cellStyle name="Millares 5 3 3" xfId="1115"/>
    <cellStyle name="Millares 5 4" xfId="1116"/>
    <cellStyle name="Millares 5 5" xfId="1117"/>
    <cellStyle name="Millares 5 6" xfId="1118"/>
    <cellStyle name="Millares 5 7" xfId="1119"/>
    <cellStyle name="Millares 5 8" xfId="1120"/>
    <cellStyle name="Millares 5 9" xfId="1121"/>
    <cellStyle name="Millares 50" xfId="1122"/>
    <cellStyle name="Millares 51" xfId="1123"/>
    <cellStyle name="Millares 52" xfId="1124"/>
    <cellStyle name="Millares 53" xfId="1125"/>
    <cellStyle name="Millares 54" xfId="1126"/>
    <cellStyle name="Millares 54 2" xfId="1127"/>
    <cellStyle name="Millares 55" xfId="1128"/>
    <cellStyle name="Millares 56" xfId="1129"/>
    <cellStyle name="Millares 57" xfId="1130"/>
    <cellStyle name="Millares 58" xfId="1131"/>
    <cellStyle name="Millares 59" xfId="1132"/>
    <cellStyle name="Millares 6" xfId="1133"/>
    <cellStyle name="Millares 6 10" xfId="1134"/>
    <cellStyle name="Millares 6 11" xfId="1135"/>
    <cellStyle name="Millares 6 12" xfId="1136"/>
    <cellStyle name="Millares 6 2" xfId="1137"/>
    <cellStyle name="Millares 6 3" xfId="1138"/>
    <cellStyle name="Millares 6 4" xfId="1139"/>
    <cellStyle name="Millares 6 5" xfId="1140"/>
    <cellStyle name="Millares 6 6" xfId="1141"/>
    <cellStyle name="Millares 6 7" xfId="1142"/>
    <cellStyle name="Millares 6 8" xfId="1143"/>
    <cellStyle name="Millares 6 9" xfId="1144"/>
    <cellStyle name="Millares 60" xfId="1145"/>
    <cellStyle name="Millares 61" xfId="1146"/>
    <cellStyle name="Millares 62" xfId="1147"/>
    <cellStyle name="Millares 63" xfId="1148"/>
    <cellStyle name="Millares 64" xfId="1149"/>
    <cellStyle name="Millares 65" xfId="1150"/>
    <cellStyle name="Millares 65 2" xfId="1151"/>
    <cellStyle name="Millares 66" xfId="1152"/>
    <cellStyle name="Millares 66 2" xfId="1153"/>
    <cellStyle name="Millares 67" xfId="1154"/>
    <cellStyle name="Millares 67 2" xfId="1155"/>
    <cellStyle name="Millares 68" xfId="1156"/>
    <cellStyle name="Millares 68 2" xfId="1157"/>
    <cellStyle name="Millares 69" xfId="1158"/>
    <cellStyle name="Millares 69 2" xfId="1159"/>
    <cellStyle name="Millares 7" xfId="1160"/>
    <cellStyle name="Millares 7 10" xfId="1161"/>
    <cellStyle name="Millares 7 11" xfId="1162"/>
    <cellStyle name="Millares 7 12" xfId="1163"/>
    <cellStyle name="Millares 7 13" xfId="1164"/>
    <cellStyle name="Millares 7 2" xfId="1165"/>
    <cellStyle name="Millares 7 3" xfId="1166"/>
    <cellStyle name="Millares 7 4" xfId="1167"/>
    <cellStyle name="Millares 7 5" xfId="1168"/>
    <cellStyle name="Millares 7 6" xfId="1169"/>
    <cellStyle name="Millares 7 7" xfId="1170"/>
    <cellStyle name="Millares 7 8" xfId="1171"/>
    <cellStyle name="Millares 7 9" xfId="1172"/>
    <cellStyle name="Millares 70" xfId="1173"/>
    <cellStyle name="Millares 70 2" xfId="1174"/>
    <cellStyle name="Millares 71" xfId="1175"/>
    <cellStyle name="Millares 72" xfId="1176"/>
    <cellStyle name="Millares 73" xfId="1177"/>
    <cellStyle name="Millares 74" xfId="1178"/>
    <cellStyle name="Millares 75" xfId="1179"/>
    <cellStyle name="Millares 76" xfId="1180"/>
    <cellStyle name="Millares 77" xfId="1181"/>
    <cellStyle name="Millares 78" xfId="1182"/>
    <cellStyle name="Millares 79" xfId="1183"/>
    <cellStyle name="Millares 8" xfId="1184"/>
    <cellStyle name="Millares 8 2" xfId="1185"/>
    <cellStyle name="Millares 8 3" xfId="1186"/>
    <cellStyle name="Millares 8 4" xfId="1187"/>
    <cellStyle name="Millares 8 5" xfId="1188"/>
    <cellStyle name="Millares 8 6" xfId="1189"/>
    <cellStyle name="Millares 80" xfId="1190"/>
    <cellStyle name="Millares 81" xfId="1191"/>
    <cellStyle name="Millares 82" xfId="1192"/>
    <cellStyle name="Millares 83" xfId="1193"/>
    <cellStyle name="Millares 84" xfId="1194"/>
    <cellStyle name="Millares 85" xfId="1195"/>
    <cellStyle name="Millares 85 2" xfId="1196"/>
    <cellStyle name="Millares 86" xfId="1197"/>
    <cellStyle name="Millares 87" xfId="1198"/>
    <cellStyle name="Millares 88" xfId="1199"/>
    <cellStyle name="Millares 89" xfId="1200"/>
    <cellStyle name="Millares 9" xfId="1201"/>
    <cellStyle name="Millares 9 2" xfId="1202"/>
    <cellStyle name="Millares 9 3" xfId="1203"/>
    <cellStyle name="Millares 9 4" xfId="1204"/>
    <cellStyle name="Millares 90" xfId="1205"/>
    <cellStyle name="Millares 91" xfId="1206"/>
    <cellStyle name="Millares 92" xfId="1207"/>
    <cellStyle name="Millares 93" xfId="1208"/>
    <cellStyle name="Millares 94" xfId="1209"/>
    <cellStyle name="Millares 95" xfId="1210"/>
    <cellStyle name="Millares 96" xfId="1211"/>
    <cellStyle name="Millares 97" xfId="1212"/>
    <cellStyle name="Millares 98" xfId="1213"/>
    <cellStyle name="Millares 99" xfId="1214"/>
    <cellStyle name="Moneda" xfId="2171" builtinId="4"/>
    <cellStyle name="Moneda 2" xfId="1215"/>
    <cellStyle name="Moneda 2 2" xfId="1216"/>
    <cellStyle name="Moneda 2 3" xfId="1217"/>
    <cellStyle name="Moneda 3" xfId="1218"/>
    <cellStyle name="Moneda 3 2" xfId="1219"/>
    <cellStyle name="Moneda 3 3" xfId="1220"/>
    <cellStyle name="Moneda 4" xfId="1221"/>
    <cellStyle name="Moneda 5" xfId="1222"/>
    <cellStyle name="Moneda 6" xfId="1223"/>
    <cellStyle name="Moneda 7" xfId="1224"/>
    <cellStyle name="Monetario" xfId="1225"/>
    <cellStyle name="Neutral 2" xfId="1226"/>
    <cellStyle name="Neutral 2 2" xfId="1227"/>
    <cellStyle name="Neutral 2 2 2" xfId="1228"/>
    <cellStyle name="Neutral 2 2 3" xfId="1229"/>
    <cellStyle name="Neutral 2 3" xfId="1230"/>
    <cellStyle name="Neutral 2 4" xfId="1231"/>
    <cellStyle name="Neutral 3" xfId="1232"/>
    <cellStyle name="Neutral 4" xfId="1233"/>
    <cellStyle name="Neutral 5" xfId="1234"/>
    <cellStyle name="Normal" xfId="0" builtinId="0"/>
    <cellStyle name="Normal 10" xfId="1235"/>
    <cellStyle name="Normal 10 2" xfId="1236"/>
    <cellStyle name="Normal 10 2 2" xfId="1237"/>
    <cellStyle name="Normal 10 3" xfId="1238"/>
    <cellStyle name="Normal 10 4" xfId="1239"/>
    <cellStyle name="Normal 10 4 2" xfId="1240"/>
    <cellStyle name="Normal 10 4 3" xfId="1241"/>
    <cellStyle name="Normal 10 5" xfId="1242"/>
    <cellStyle name="Normal 10 6" xfId="1243"/>
    <cellStyle name="Normal 11" xfId="1244"/>
    <cellStyle name="Normal 11 2" xfId="1245"/>
    <cellStyle name="Normal 11 2 2" xfId="1246"/>
    <cellStyle name="Normal 11 3" xfId="1247"/>
    <cellStyle name="Normal 11 4" xfId="1248"/>
    <cellStyle name="Normal 11 4 2" xfId="1249"/>
    <cellStyle name="Normal 11 4 3" xfId="1250"/>
    <cellStyle name="Normal 11 5" xfId="1251"/>
    <cellStyle name="Normal 11 6" xfId="1252"/>
    <cellStyle name="Normal 12" xfId="1253"/>
    <cellStyle name="Normal 12 2" xfId="1254"/>
    <cellStyle name="Normal 12 3" xfId="1255"/>
    <cellStyle name="Normal 12 4" xfId="1256"/>
    <cellStyle name="Normal 12 4 2" xfId="1257"/>
    <cellStyle name="Normal 12 4 3" xfId="1258"/>
    <cellStyle name="Normal 12 5" xfId="1259"/>
    <cellStyle name="Normal 12 6" xfId="1260"/>
    <cellStyle name="Normal 13" xfId="1261"/>
    <cellStyle name="Normal 13 2" xfId="1262"/>
    <cellStyle name="Normal 13 3" xfId="1263"/>
    <cellStyle name="Normal 13 4" xfId="1264"/>
    <cellStyle name="Normal 14" xfId="1265"/>
    <cellStyle name="Normal 14 2" xfId="1266"/>
    <cellStyle name="Normal 14 2 2" xfId="1267"/>
    <cellStyle name="Normal 14 3" xfId="1268"/>
    <cellStyle name="Normal 14 4" xfId="1269"/>
    <cellStyle name="Normal 15" xfId="1270"/>
    <cellStyle name="Normal 15 2" xfId="1271"/>
    <cellStyle name="Normal 15 3" xfId="1272"/>
    <cellStyle name="Normal 15 4" xfId="1273"/>
    <cellStyle name="Normal 16" xfId="1274"/>
    <cellStyle name="Normal 16 2" xfId="1275"/>
    <cellStyle name="Normal 16 3" xfId="1276"/>
    <cellStyle name="Normal 17" xfId="1277"/>
    <cellStyle name="Normal 17 2" xfId="1278"/>
    <cellStyle name="Normal 17 3" xfId="1279"/>
    <cellStyle name="Normal 18" xfId="1280"/>
    <cellStyle name="Normal 18 2" xfId="1281"/>
    <cellStyle name="Normal 18 3" xfId="1282"/>
    <cellStyle name="Normal 19" xfId="1283"/>
    <cellStyle name="Normal 19 2" xfId="1284"/>
    <cellStyle name="Normal 19 2 2" xfId="1285"/>
    <cellStyle name="Normal 19 2 3" xfId="1286"/>
    <cellStyle name="Normal 19 3" xfId="1287"/>
    <cellStyle name="Normal 2" xfId="1288"/>
    <cellStyle name="Normal 2 10" xfId="1289"/>
    <cellStyle name="Normal 2 10 2" xfId="1290"/>
    <cellStyle name="Normal 2 10 3" xfId="1291"/>
    <cellStyle name="Normal 2 11" xfId="1292"/>
    <cellStyle name="Normal 2 11 2" xfId="1293"/>
    <cellStyle name="Normal 2 11 3" xfId="1294"/>
    <cellStyle name="Normal 2 12" xfId="1295"/>
    <cellStyle name="Normal 2 12 2" xfId="1296"/>
    <cellStyle name="Normal 2 12 3" xfId="1297"/>
    <cellStyle name="Normal 2 13" xfId="1298"/>
    <cellStyle name="Normal 2 13 2" xfId="1299"/>
    <cellStyle name="Normal 2 13 3" xfId="1300"/>
    <cellStyle name="Normal 2 14" xfId="1301"/>
    <cellStyle name="Normal 2 14 2" xfId="1302"/>
    <cellStyle name="Normal 2 14 3" xfId="1303"/>
    <cellStyle name="Normal 2 15" xfId="1304"/>
    <cellStyle name="Normal 2 15 2" xfId="1305"/>
    <cellStyle name="Normal 2 15 3" xfId="1306"/>
    <cellStyle name="Normal 2 16" xfId="1307"/>
    <cellStyle name="Normal 2 16 2" xfId="1308"/>
    <cellStyle name="Normal 2 16 3" xfId="1309"/>
    <cellStyle name="Normal 2 17" xfId="1310"/>
    <cellStyle name="Normal 2 17 2" xfId="1311"/>
    <cellStyle name="Normal 2 18" xfId="1312"/>
    <cellStyle name="Normal 2 18 2" xfId="1313"/>
    <cellStyle name="Normal 2 19" xfId="1314"/>
    <cellStyle name="Normal 2 19 2" xfId="1315"/>
    <cellStyle name="Normal 2 19 2 2" xfId="1316"/>
    <cellStyle name="Normal 2 19 3" xfId="1317"/>
    <cellStyle name="Normal 2 19 4" xfId="1318"/>
    <cellStyle name="Normal 2 19 5" xfId="1319"/>
    <cellStyle name="Normal 2 2" xfId="1320"/>
    <cellStyle name="Normal 2 2 2" xfId="1321"/>
    <cellStyle name="Normal 2 2 2 2" xfId="1322"/>
    <cellStyle name="Normal 2 2 2 3" xfId="1323"/>
    <cellStyle name="Normal 2 2 2 4" xfId="1324"/>
    <cellStyle name="Normal 2 2 3" xfId="1325"/>
    <cellStyle name="Normal 2 2 3 2" xfId="1326"/>
    <cellStyle name="Normal 2 2 3 3" xfId="1327"/>
    <cellStyle name="Normal 2 2 4" xfId="1328"/>
    <cellStyle name="Normal 2 2 4 2" xfId="1329"/>
    <cellStyle name="Normal 2 2 4 3" xfId="1330"/>
    <cellStyle name="Normal 2 2 5" xfId="1331"/>
    <cellStyle name="Normal 2 2 6" xfId="1332"/>
    <cellStyle name="Normal 2 2_DIA 06" xfId="1333"/>
    <cellStyle name="Normal 2 20" xfId="1334"/>
    <cellStyle name="Normal 2 21" xfId="1335"/>
    <cellStyle name="Normal 2 21 2" xfId="1336"/>
    <cellStyle name="Normal 2 22" xfId="1337"/>
    <cellStyle name="Normal 2 22 2" xfId="1338"/>
    <cellStyle name="Normal 2 23" xfId="1339"/>
    <cellStyle name="Normal 2 23 2" xfId="1340"/>
    <cellStyle name="Normal 2 24" xfId="1341"/>
    <cellStyle name="Normal 2 24 2" xfId="1342"/>
    <cellStyle name="Normal 2 25" xfId="1343"/>
    <cellStyle name="Normal 2 25 2" xfId="1344"/>
    <cellStyle name="Normal 2 26" xfId="1345"/>
    <cellStyle name="Normal 2 26 2" xfId="1346"/>
    <cellStyle name="Normal 2 27" xfId="1347"/>
    <cellStyle name="Normal 2 27 2" xfId="1348"/>
    <cellStyle name="Normal 2 28" xfId="1349"/>
    <cellStyle name="Normal 2 28 2" xfId="1350"/>
    <cellStyle name="Normal 2 29" xfId="1351"/>
    <cellStyle name="Normal 2 29 2" xfId="1352"/>
    <cellStyle name="Normal 2 3" xfId="1353"/>
    <cellStyle name="Normal 2 3 2" xfId="1354"/>
    <cellStyle name="Normal 2 3 2 2" xfId="1355"/>
    <cellStyle name="Normal 2 3 2 3" xfId="1356"/>
    <cellStyle name="Normal 2 3 3" xfId="1357"/>
    <cellStyle name="Normal 2 3 4" xfId="1358"/>
    <cellStyle name="Normal 2 30" xfId="1359"/>
    <cellStyle name="Normal 2 30 2" xfId="1360"/>
    <cellStyle name="Normal 2 31" xfId="1361"/>
    <cellStyle name="Normal 2 31 2" xfId="1362"/>
    <cellStyle name="Normal 2 32" xfId="1363"/>
    <cellStyle name="Normal 2 32 2" xfId="1364"/>
    <cellStyle name="Normal 2 33" xfId="1365"/>
    <cellStyle name="Normal 2 33 2" xfId="1366"/>
    <cellStyle name="Normal 2 34" xfId="1367"/>
    <cellStyle name="Normal 2 34 2" xfId="1368"/>
    <cellStyle name="Normal 2 35" xfId="1369"/>
    <cellStyle name="Normal 2 35 2" xfId="1370"/>
    <cellStyle name="Normal 2 36" xfId="1371"/>
    <cellStyle name="Normal 2 36 2" xfId="1372"/>
    <cellStyle name="Normal 2 37" xfId="1373"/>
    <cellStyle name="Normal 2 38" xfId="1374"/>
    <cellStyle name="Normal 2 38 2" xfId="1375"/>
    <cellStyle name="Normal 2 38 3" xfId="1376"/>
    <cellStyle name="Normal 2 38 4" xfId="1377"/>
    <cellStyle name="Normal 2 39" xfId="1378"/>
    <cellStyle name="Normal 2 39 2" xfId="1379"/>
    <cellStyle name="Normal 2 4" xfId="1380"/>
    <cellStyle name="Normal 2 4 2" xfId="1381"/>
    <cellStyle name="Normal 2 40" xfId="1382"/>
    <cellStyle name="Normal 2 5" xfId="1383"/>
    <cellStyle name="Normal 2 5 2" xfId="1384"/>
    <cellStyle name="Normal 2 5 3" xfId="1385"/>
    <cellStyle name="Normal 2 6" xfId="1386"/>
    <cellStyle name="Normal 2 6 2" xfId="1387"/>
    <cellStyle name="Normal 2 6 3" xfId="1388"/>
    <cellStyle name="Normal 2 7" xfId="1389"/>
    <cellStyle name="Normal 2 7 2" xfId="1390"/>
    <cellStyle name="Normal 2 7 3" xfId="1391"/>
    <cellStyle name="Normal 2 8" xfId="1392"/>
    <cellStyle name="Normal 2 8 2" xfId="1393"/>
    <cellStyle name="Normal 2 8 3" xfId="1394"/>
    <cellStyle name="Normal 2 9" xfId="1395"/>
    <cellStyle name="Normal 2 9 2" xfId="1396"/>
    <cellStyle name="Normal 2 9 3" xfId="1397"/>
    <cellStyle name="Normal 2_DIA 06" xfId="1398"/>
    <cellStyle name="Normal 20" xfId="1399"/>
    <cellStyle name="Normal 20 2" xfId="1400"/>
    <cellStyle name="Normal 20 3" xfId="1401"/>
    <cellStyle name="Normal 21" xfId="1402"/>
    <cellStyle name="Normal 21 2" xfId="1403"/>
    <cellStyle name="Normal 21 3" xfId="1404"/>
    <cellStyle name="Normal 22" xfId="1405"/>
    <cellStyle name="Normal 22 2" xfId="1406"/>
    <cellStyle name="Normal 22 3" xfId="1407"/>
    <cellStyle name="Normal 23" xfId="1408"/>
    <cellStyle name="Normal 23 2" xfId="1409"/>
    <cellStyle name="Normal 23 3" xfId="1410"/>
    <cellStyle name="Normal 24" xfId="1411"/>
    <cellStyle name="Normal 24 2" xfId="1412"/>
    <cellStyle name="Normal 24 3" xfId="1413"/>
    <cellStyle name="Normal 25" xfId="1414"/>
    <cellStyle name="Normal 25 2" xfId="1415"/>
    <cellStyle name="Normal 25 3" xfId="1416"/>
    <cellStyle name="Normal 26" xfId="1417"/>
    <cellStyle name="Normal 26 2" xfId="1418"/>
    <cellStyle name="Normal 26 3" xfId="1419"/>
    <cellStyle name="Normal 27" xfId="1420"/>
    <cellStyle name="Normal 27 2" xfId="1421"/>
    <cellStyle name="Normal 27 3" xfId="1422"/>
    <cellStyle name="Normal 28" xfId="1423"/>
    <cellStyle name="Normal 28 2" xfId="1424"/>
    <cellStyle name="Normal 28 3" xfId="1425"/>
    <cellStyle name="Normal 29" xfId="1426"/>
    <cellStyle name="Normal 29 2" xfId="1427"/>
    <cellStyle name="Normal 29 3" xfId="1428"/>
    <cellStyle name="Normal 3" xfId="1429"/>
    <cellStyle name="Normal 3 10" xfId="1430"/>
    <cellStyle name="Normal 3 11" xfId="1431"/>
    <cellStyle name="Normal 3 2" xfId="1432"/>
    <cellStyle name="Normal 3 2 2" xfId="1433"/>
    <cellStyle name="Normal 3 2 2 2" xfId="1434"/>
    <cellStyle name="Normal 3 2 2 3" xfId="1435"/>
    <cellStyle name="Normal 3 2 3" xfId="1436"/>
    <cellStyle name="Normal 3 2 4" xfId="1437"/>
    <cellStyle name="Normal 3 3" xfId="1438"/>
    <cellStyle name="Normal 3 3 2" xfId="1439"/>
    <cellStyle name="Normal 3 4" xfId="1440"/>
    <cellStyle name="Normal 3 4 2" xfId="1441"/>
    <cellStyle name="Normal 3 4 3" xfId="1442"/>
    <cellStyle name="Normal 3 5" xfId="1443"/>
    <cellStyle name="Normal 3 6" xfId="1444"/>
    <cellStyle name="Normal 3 7" xfId="1445"/>
    <cellStyle name="Normal 3 8" xfId="1446"/>
    <cellStyle name="Normal 3 9" xfId="1447"/>
    <cellStyle name="Normal 3_Cierre GIJA" xfId="1448"/>
    <cellStyle name="Normal 30" xfId="1449"/>
    <cellStyle name="Normal 30 2" xfId="1450"/>
    <cellStyle name="Normal 31" xfId="1451"/>
    <cellStyle name="Normal 31 2" xfId="1452"/>
    <cellStyle name="Normal 31 3" xfId="1453"/>
    <cellStyle name="Normal 32" xfId="1454"/>
    <cellStyle name="Normal 32 2" xfId="1455"/>
    <cellStyle name="Normal 32 3" xfId="1456"/>
    <cellStyle name="Normal 33" xfId="1457"/>
    <cellStyle name="Normal 33 2" xfId="1458"/>
    <cellStyle name="Normal 33 3" xfId="1459"/>
    <cellStyle name="Normal 34" xfId="1460"/>
    <cellStyle name="Normal 34 2" xfId="1461"/>
    <cellStyle name="Normal 34 3" xfId="1462"/>
    <cellStyle name="Normal 35" xfId="1463"/>
    <cellStyle name="Normal 35 2" xfId="1464"/>
    <cellStyle name="Normal 36" xfId="1465"/>
    <cellStyle name="Normal 36 2" xfId="1466"/>
    <cellStyle name="Normal 37" xfId="1467"/>
    <cellStyle name="Normal 37 2" xfId="1468"/>
    <cellStyle name="Normal 38" xfId="1469"/>
    <cellStyle name="Normal 38 2" xfId="1470"/>
    <cellStyle name="Normal 39" xfId="1471"/>
    <cellStyle name="Normal 39 2" xfId="1472"/>
    <cellStyle name="Normal 4" xfId="1473"/>
    <cellStyle name="Normal 4 2" xfId="1474"/>
    <cellStyle name="Normal 4 2 2" xfId="1475"/>
    <cellStyle name="Normal 4 2 2 2" xfId="1476"/>
    <cellStyle name="Normal 4 2 3" xfId="1477"/>
    <cellStyle name="Normal 4 3" xfId="1478"/>
    <cellStyle name="Normal 4 3 2" xfId="1479"/>
    <cellStyle name="Normal 4 4" xfId="1480"/>
    <cellStyle name="Normal 4 5" xfId="1481"/>
    <cellStyle name="Normal 4 6" xfId="1482"/>
    <cellStyle name="Normal 4 7" xfId="1483"/>
    <cellStyle name="Normal 4 8" xfId="1484"/>
    <cellStyle name="Normal 40" xfId="1485"/>
    <cellStyle name="Normal 40 2" xfId="1486"/>
    <cellStyle name="Normal 41" xfId="1487"/>
    <cellStyle name="Normal 41 2" xfId="1488"/>
    <cellStyle name="Normal 42" xfId="1489"/>
    <cellStyle name="Normal 42 2" xfId="1490"/>
    <cellStyle name="Normal 43" xfId="1491"/>
    <cellStyle name="Normal 43 2" xfId="1492"/>
    <cellStyle name="Normal 44" xfId="1493"/>
    <cellStyle name="Normal 44 2" xfId="1494"/>
    <cellStyle name="Normal 45" xfId="1495"/>
    <cellStyle name="Normal 45 2" xfId="1496"/>
    <cellStyle name="Normal 46" xfId="1497"/>
    <cellStyle name="Normal 46 2" xfId="1498"/>
    <cellStyle name="Normal 47" xfId="1499"/>
    <cellStyle name="Normal 47 2" xfId="1500"/>
    <cellStyle name="Normal 48" xfId="1501"/>
    <cellStyle name="Normal 48 2" xfId="1502"/>
    <cellStyle name="Normal 49" xfId="1503"/>
    <cellStyle name="Normal 49 2" xfId="1504"/>
    <cellStyle name="Normal 5" xfId="1505"/>
    <cellStyle name="Normal 5 10" xfId="1506"/>
    <cellStyle name="Normal 5 2" xfId="1507"/>
    <cellStyle name="Normal 5 2 2" xfId="1508"/>
    <cellStyle name="Normal 5 3" xfId="1509"/>
    <cellStyle name="Normal 5 3 2" xfId="1510"/>
    <cellStyle name="Normal 5 4" xfId="1511"/>
    <cellStyle name="Normal 5 5" xfId="1512"/>
    <cellStyle name="Normal 5 5 2" xfId="1513"/>
    <cellStyle name="Normal 5 6" xfId="1514"/>
    <cellStyle name="Normal 5 6 2" xfId="1515"/>
    <cellStyle name="Normal 5 7" xfId="1516"/>
    <cellStyle name="Normal 5 8" xfId="1517"/>
    <cellStyle name="Normal 5 9" xfId="1518"/>
    <cellStyle name="Normal 50" xfId="1519"/>
    <cellStyle name="Normal 50 2" xfId="1520"/>
    <cellStyle name="Normal 51" xfId="1521"/>
    <cellStyle name="Normal 51 2" xfId="1522"/>
    <cellStyle name="Normal 52" xfId="1523"/>
    <cellStyle name="Normal 52 2" xfId="1524"/>
    <cellStyle name="Normal 53" xfId="1525"/>
    <cellStyle name="Normal 54" xfId="1526"/>
    <cellStyle name="Normal 55" xfId="1527"/>
    <cellStyle name="Normal 56" xfId="1528"/>
    <cellStyle name="Normal 57" xfId="1529"/>
    <cellStyle name="Normal 57 2" xfId="1530"/>
    <cellStyle name="Normal 57 2 2" xfId="1531"/>
    <cellStyle name="Normal 57 3" xfId="1532"/>
    <cellStyle name="Normal 57 3 2" xfId="1533"/>
    <cellStyle name="Normal 57 4" xfId="1534"/>
    <cellStyle name="Normal 57 5" xfId="1535"/>
    <cellStyle name="Normal 57 6" xfId="1536"/>
    <cellStyle name="Normal 58" xfId="1537"/>
    <cellStyle name="Normal 58 2" xfId="1538"/>
    <cellStyle name="Normal 58 2 2" xfId="1539"/>
    <cellStyle name="Normal 58 3" xfId="1540"/>
    <cellStyle name="Normal 58 3 2" xfId="1541"/>
    <cellStyle name="Normal 58 4" xfId="1542"/>
    <cellStyle name="Normal 58 5" xfId="1543"/>
    <cellStyle name="Normal 58 6" xfId="1544"/>
    <cellStyle name="Normal 59" xfId="1545"/>
    <cellStyle name="Normal 59 2" xfId="1546"/>
    <cellStyle name="Normal 59 3" xfId="1547"/>
    <cellStyle name="Normal 59 4" xfId="1548"/>
    <cellStyle name="Normal 6" xfId="1549"/>
    <cellStyle name="Normal 6 2" xfId="1550"/>
    <cellStyle name="Normal 6 2 2" xfId="1551"/>
    <cellStyle name="Normal 6 3" xfId="1552"/>
    <cellStyle name="Normal 6 4" xfId="1553"/>
    <cellStyle name="Normal 6 5" xfId="1554"/>
    <cellStyle name="Normal 6 6" xfId="1555"/>
    <cellStyle name="Normal 6 7" xfId="1556"/>
    <cellStyle name="Normal 6 8" xfId="1557"/>
    <cellStyle name="Normal 6 9" xfId="1558"/>
    <cellStyle name="Normal 60" xfId="1559"/>
    <cellStyle name="Normal 60 2" xfId="1560"/>
    <cellStyle name="Normal 60 3" xfId="1561"/>
    <cellStyle name="Normal 60 4" xfId="1562"/>
    <cellStyle name="Normal 61" xfId="1563"/>
    <cellStyle name="Normal 61 2" xfId="1564"/>
    <cellStyle name="Normal 61 3" xfId="1565"/>
    <cellStyle name="Normal 61 4" xfId="1566"/>
    <cellStyle name="Normal 62" xfId="1567"/>
    <cellStyle name="Normal 62 2" xfId="1568"/>
    <cellStyle name="Normal 62 3" xfId="1569"/>
    <cellStyle name="Normal 62 4" xfId="1570"/>
    <cellStyle name="Normal 63" xfId="1571"/>
    <cellStyle name="Normal 63 2" xfId="1572"/>
    <cellStyle name="Normal 63 3" xfId="1573"/>
    <cellStyle name="Normal 63 4" xfId="1574"/>
    <cellStyle name="Normal 64" xfId="1575"/>
    <cellStyle name="Normal 64 2" xfId="1576"/>
    <cellStyle name="Normal 64 3" xfId="1577"/>
    <cellStyle name="Normal 65" xfId="1578"/>
    <cellStyle name="Normal 65 2" xfId="1579"/>
    <cellStyle name="Normal 66" xfId="1580"/>
    <cellStyle name="Normal 66 2" xfId="1581"/>
    <cellStyle name="Normal 67" xfId="1582"/>
    <cellStyle name="Normal 68" xfId="1583"/>
    <cellStyle name="Normal 69" xfId="1584"/>
    <cellStyle name="Normal 7" xfId="1585"/>
    <cellStyle name="Normal 7 2" xfId="1586"/>
    <cellStyle name="Normal 7 3" xfId="1587"/>
    <cellStyle name="Normal 7 3 2" xfId="1588"/>
    <cellStyle name="Normal 7 4" xfId="1589"/>
    <cellStyle name="Normal 7 5" xfId="1590"/>
    <cellStyle name="Normal 7 6" xfId="1591"/>
    <cellStyle name="Normal 70" xfId="1592"/>
    <cellStyle name="Normal 71" xfId="1593"/>
    <cellStyle name="Normal 72" xfId="1594"/>
    <cellStyle name="Normal 73" xfId="1595"/>
    <cellStyle name="Normal 74" xfId="1596"/>
    <cellStyle name="Normal 75" xfId="1597"/>
    <cellStyle name="Normal 76" xfId="1598"/>
    <cellStyle name="Normal 77" xfId="1599"/>
    <cellStyle name="Normal 78" xfId="1600"/>
    <cellStyle name="Normal 79" xfId="1601"/>
    <cellStyle name="Normal 8" xfId="1602"/>
    <cellStyle name="Normal 8 2" xfId="1603"/>
    <cellStyle name="Normal 8 2 2" xfId="1604"/>
    <cellStyle name="Normal 8 3" xfId="1605"/>
    <cellStyle name="Normal 8 4" xfId="1606"/>
    <cellStyle name="Normal 8 5" xfId="1607"/>
    <cellStyle name="Normal 8 6" xfId="1608"/>
    <cellStyle name="Normal 80" xfId="1609"/>
    <cellStyle name="Normal 81" xfId="1610"/>
    <cellStyle name="Normal 82" xfId="1611"/>
    <cellStyle name="Normal 83" xfId="1612"/>
    <cellStyle name="Normal 84" xfId="1613"/>
    <cellStyle name="Normal 86" xfId="1614"/>
    <cellStyle name="Normal 9" xfId="1615"/>
    <cellStyle name="Normal 9 2" xfId="1616"/>
    <cellStyle name="Normal 9 3" xfId="1617"/>
    <cellStyle name="Normal 9 4" xfId="1618"/>
    <cellStyle name="Normal 9 4 2" xfId="1619"/>
    <cellStyle name="Normal 9 4 3" xfId="1620"/>
    <cellStyle name="Normal 9 5" xfId="1621"/>
    <cellStyle name="Normal 9 6" xfId="1622"/>
    <cellStyle name="Notas 10" xfId="1623"/>
    <cellStyle name="Notas 10 2" xfId="1624"/>
    <cellStyle name="Notas 10 2 2" xfId="1625"/>
    <cellStyle name="Notas 10 2 2 2" xfId="1626"/>
    <cellStyle name="Notas 10 3" xfId="1627"/>
    <cellStyle name="Notas 10 3 2" xfId="1628"/>
    <cellStyle name="Notas 10 3 2 2" xfId="1629"/>
    <cellStyle name="Notas 10 4" xfId="1630"/>
    <cellStyle name="Notas 10 4 2" xfId="1631"/>
    <cellStyle name="Notas 11" xfId="1632"/>
    <cellStyle name="Notas 11 2" xfId="1633"/>
    <cellStyle name="Notas 11 2 2" xfId="1634"/>
    <cellStyle name="Notas 11 2 2 2" xfId="1635"/>
    <cellStyle name="Notas 11 3" xfId="1636"/>
    <cellStyle name="Notas 11 3 2" xfId="1637"/>
    <cellStyle name="Notas 11 3 2 2" xfId="1638"/>
    <cellStyle name="Notas 11 4" xfId="1639"/>
    <cellStyle name="Notas 11 4 2" xfId="1640"/>
    <cellStyle name="Notas 12" xfId="1641"/>
    <cellStyle name="Notas 12 2" xfId="1642"/>
    <cellStyle name="Notas 12 2 2" xfId="1643"/>
    <cellStyle name="Notas 12 2 2 2" xfId="1644"/>
    <cellStyle name="Notas 12 3" xfId="1645"/>
    <cellStyle name="Notas 12 3 2" xfId="1646"/>
    <cellStyle name="Notas 12 3 2 2" xfId="1647"/>
    <cellStyle name="Notas 12 4" xfId="1648"/>
    <cellStyle name="Notas 12 4 2" xfId="1649"/>
    <cellStyle name="Notas 13" xfId="1650"/>
    <cellStyle name="Notas 13 2" xfId="1651"/>
    <cellStyle name="Notas 13 2 2" xfId="1652"/>
    <cellStyle name="Notas 13 2 2 2" xfId="1653"/>
    <cellStyle name="Notas 13 3" xfId="1654"/>
    <cellStyle name="Notas 13 3 2" xfId="1655"/>
    <cellStyle name="Notas 13 3 2 2" xfId="1656"/>
    <cellStyle name="Notas 13 4" xfId="1657"/>
    <cellStyle name="Notas 13 4 2" xfId="1658"/>
    <cellStyle name="Notas 14" xfId="1659"/>
    <cellStyle name="Notas 14 2" xfId="1660"/>
    <cellStyle name="Notas 14 2 2" xfId="1661"/>
    <cellStyle name="Notas 15" xfId="1662"/>
    <cellStyle name="Notas 15 2" xfId="1663"/>
    <cellStyle name="Notas 15 2 2" xfId="1664"/>
    <cellStyle name="Notas 16" xfId="1665"/>
    <cellStyle name="Notas 16 2" xfId="1666"/>
    <cellStyle name="Notas 16 2 2" xfId="1667"/>
    <cellStyle name="Notas 17" xfId="1668"/>
    <cellStyle name="Notas 17 2" xfId="1669"/>
    <cellStyle name="Notas 17 2 2" xfId="1670"/>
    <cellStyle name="Notas 18" xfId="1671"/>
    <cellStyle name="Notas 18 2" xfId="1672"/>
    <cellStyle name="Notas 18 2 2" xfId="1673"/>
    <cellStyle name="Notas 19" xfId="1674"/>
    <cellStyle name="Notas 19 2" xfId="1675"/>
    <cellStyle name="Notas 19 2 2" xfId="1676"/>
    <cellStyle name="Notas 2" xfId="1677"/>
    <cellStyle name="Notas 2 10" xfId="1678"/>
    <cellStyle name="Notas 2 2" xfId="1679"/>
    <cellStyle name="Notas 2 2 2" xfId="1680"/>
    <cellStyle name="Notas 2 2 2 2" xfId="1681"/>
    <cellStyle name="Notas 2 2 3" xfId="1682"/>
    <cellStyle name="Notas 2 2 3 2" xfId="1683"/>
    <cellStyle name="Notas 2 2 3 2 2" xfId="1684"/>
    <cellStyle name="Notas 2 2 4" xfId="1685"/>
    <cellStyle name="Notas 2 2 4 2" xfId="1686"/>
    <cellStyle name="Notas 2 2 5" xfId="1687"/>
    <cellStyle name="Notas 2 3" xfId="1688"/>
    <cellStyle name="Notas 2 3 2" xfId="1689"/>
    <cellStyle name="Notas 2 3 2 2" xfId="1690"/>
    <cellStyle name="Notas 2 4" xfId="1691"/>
    <cellStyle name="Notas 2 5" xfId="1692"/>
    <cellStyle name="Notas 2 5 2" xfId="1693"/>
    <cellStyle name="Notas 2 5 2 2" xfId="1694"/>
    <cellStyle name="Notas 2 6" xfId="1695"/>
    <cellStyle name="Notas 2 6 2" xfId="1696"/>
    <cellStyle name="Notas 2 6 2 2" xfId="1697"/>
    <cellStyle name="Notas 2 7" xfId="1698"/>
    <cellStyle name="Notas 2 8" xfId="1699"/>
    <cellStyle name="Notas 2 9" xfId="1700"/>
    <cellStyle name="Notas 3" xfId="1701"/>
    <cellStyle name="Notas 3 2" xfId="1702"/>
    <cellStyle name="Notas 3 2 2" xfId="1703"/>
    <cellStyle name="Notas 3 2 2 2" xfId="1704"/>
    <cellStyle name="Notas 3 2 3" xfId="1705"/>
    <cellStyle name="Notas 3 2 3 2" xfId="1706"/>
    <cellStyle name="Notas 3 3" xfId="1707"/>
    <cellStyle name="Notas 3 3 2" xfId="1708"/>
    <cellStyle name="Notas 3 3 2 2" xfId="1709"/>
    <cellStyle name="Notas 3 4" xfId="1710"/>
    <cellStyle name="Notas 3 5" xfId="1711"/>
    <cellStyle name="Notas 3 5 2" xfId="1712"/>
    <cellStyle name="Notas 3 5 2 2" xfId="1713"/>
    <cellStyle name="Notas 3 6" xfId="1714"/>
    <cellStyle name="Notas 3 7" xfId="1715"/>
    <cellStyle name="Notas 4" xfId="1716"/>
    <cellStyle name="Notas 4 2" xfId="1717"/>
    <cellStyle name="Notas 4 2 2" xfId="1718"/>
    <cellStyle name="Notas 4 2 2 2" xfId="1719"/>
    <cellStyle name="Notas 4 3" xfId="1720"/>
    <cellStyle name="Notas 4 3 2" xfId="1721"/>
    <cellStyle name="Notas 4 3 2 2" xfId="1722"/>
    <cellStyle name="Notas 4 4" xfId="1723"/>
    <cellStyle name="Notas 4 4 2" xfId="1724"/>
    <cellStyle name="Notas 4 5" xfId="1725"/>
    <cellStyle name="Notas 5" xfId="1726"/>
    <cellStyle name="Notas 5 2" xfId="1727"/>
    <cellStyle name="Notas 5 2 2" xfId="1728"/>
    <cellStyle name="Notas 5 2 2 2" xfId="1729"/>
    <cellStyle name="Notas 5 3" xfId="1730"/>
    <cellStyle name="Notas 5 3 2" xfId="1731"/>
    <cellStyle name="Notas 5 3 2 2" xfId="1732"/>
    <cellStyle name="Notas 5 4" xfId="1733"/>
    <cellStyle name="Notas 5 4 2" xfId="1734"/>
    <cellStyle name="Notas 6" xfId="1735"/>
    <cellStyle name="Notas 6 2" xfId="1736"/>
    <cellStyle name="Notas 6 2 2" xfId="1737"/>
    <cellStyle name="Notas 6 2 2 2" xfId="1738"/>
    <cellStyle name="Notas 6 3" xfId="1739"/>
    <cellStyle name="Notas 6 3 2" xfId="1740"/>
    <cellStyle name="Notas 6 3 2 2" xfId="1741"/>
    <cellStyle name="Notas 6 4" xfId="1742"/>
    <cellStyle name="Notas 6 4 2" xfId="1743"/>
    <cellStyle name="Notas 7" xfId="1744"/>
    <cellStyle name="Notas 7 2" xfId="1745"/>
    <cellStyle name="Notas 7 2 2" xfId="1746"/>
    <cellStyle name="Notas 7 2 2 2" xfId="1747"/>
    <cellStyle name="Notas 7 3" xfId="1748"/>
    <cellStyle name="Notas 7 3 2" xfId="1749"/>
    <cellStyle name="Notas 7 3 2 2" xfId="1750"/>
    <cellStyle name="Notas 7 4" xfId="1751"/>
    <cellStyle name="Notas 7 4 2" xfId="1752"/>
    <cellStyle name="Notas 8" xfId="1753"/>
    <cellStyle name="Notas 8 2" xfId="1754"/>
    <cellStyle name="Notas 8 2 2" xfId="1755"/>
    <cellStyle name="Notas 8 2 2 2" xfId="1756"/>
    <cellStyle name="Notas 8 3" xfId="1757"/>
    <cellStyle name="Notas 8 3 2" xfId="1758"/>
    <cellStyle name="Notas 8 3 2 2" xfId="1759"/>
    <cellStyle name="Notas 8 4" xfId="1760"/>
    <cellStyle name="Notas 8 4 2" xfId="1761"/>
    <cellStyle name="Notas 9" xfId="1762"/>
    <cellStyle name="Notas 9 2" xfId="1763"/>
    <cellStyle name="Notas 9 2 2" xfId="1764"/>
    <cellStyle name="Notas 9 2 2 2" xfId="1765"/>
    <cellStyle name="Notas 9 3" xfId="1766"/>
    <cellStyle name="Notas 9 3 2" xfId="1767"/>
    <cellStyle name="Notas 9 3 2 2" xfId="1768"/>
    <cellStyle name="Notas 9 4" xfId="1769"/>
    <cellStyle name="Notas 9 4 2" xfId="1770"/>
    <cellStyle name="Note" xfId="1771"/>
    <cellStyle name="Note 2" xfId="1772"/>
    <cellStyle name="Note 2 2" xfId="1773"/>
    <cellStyle name="Note 2 2 2" xfId="1774"/>
    <cellStyle name="Note 2 2 2 2" xfId="1775"/>
    <cellStyle name="Note 2 3" xfId="1776"/>
    <cellStyle name="Note 2 3 2" xfId="1777"/>
    <cellStyle name="Note 3" xfId="1778"/>
    <cellStyle name="Note 3 2" xfId="1779"/>
    <cellStyle name="Note 3 2 2" xfId="1780"/>
    <cellStyle name="Note 4" xfId="1781"/>
    <cellStyle name="Note 4 2" xfId="1782"/>
    <cellStyle name="Note 4 2 2" xfId="1783"/>
    <cellStyle name="Note 5" xfId="1784"/>
    <cellStyle name="Note 5 2" xfId="1785"/>
    <cellStyle name="Note 5 2 2" xfId="1786"/>
    <cellStyle name="Note 6" xfId="1787"/>
    <cellStyle name="Note 6 2" xfId="1788"/>
    <cellStyle name="Note 6 2 2" xfId="1789"/>
    <cellStyle name="Note 6 2 2 2" xfId="1790"/>
    <cellStyle name="Note 6 3" xfId="1791"/>
    <cellStyle name="Note 6 3 2" xfId="1792"/>
    <cellStyle name="Note 6 4" xfId="1793"/>
    <cellStyle name="Note 7" xfId="1794"/>
    <cellStyle name="Note 7 2" xfId="1795"/>
    <cellStyle name="Note 7 2 2" xfId="1796"/>
    <cellStyle name="Note 8" xfId="1797"/>
    <cellStyle name="Note 8 2" xfId="1798"/>
    <cellStyle name="Note 9" xfId="1799"/>
    <cellStyle name="numero" xfId="1800"/>
    <cellStyle name="Numero (0)" xfId="1801"/>
    <cellStyle name="Output" xfId="1802"/>
    <cellStyle name="Output 2" xfId="1803"/>
    <cellStyle name="Output 2 2" xfId="1804"/>
    <cellStyle name="Output 2 2 2" xfId="1805"/>
    <cellStyle name="Output 3" xfId="1806"/>
    <cellStyle name="Output 3 2" xfId="1807"/>
    <cellStyle name="Output 4" xfId="1808"/>
    <cellStyle name="Porcentaje" xfId="1" builtinId="5"/>
    <cellStyle name="Porcentaje 2" xfId="1809"/>
    <cellStyle name="Porcentaje 2 2" xfId="1810"/>
    <cellStyle name="Porcentaje 2 3" xfId="1811"/>
    <cellStyle name="Porcentaje 2 4" xfId="1812"/>
    <cellStyle name="Porcentaje 3" xfId="1813"/>
    <cellStyle name="Porcentaje 3 2" xfId="1814"/>
    <cellStyle name="Porcentaje 3 3" xfId="1815"/>
    <cellStyle name="Porcentaje 4" xfId="1816"/>
    <cellStyle name="Porcentaje 5" xfId="1817"/>
    <cellStyle name="Porcentaje 6" xfId="1818"/>
    <cellStyle name="Porcentaje 7" xfId="1819"/>
    <cellStyle name="Porcentaje 8" xfId="1820"/>
    <cellStyle name="Porcentaje 9" xfId="1821"/>
    <cellStyle name="Porcentual 2" xfId="1822"/>
    <cellStyle name="Porcentual 2 2" xfId="1823"/>
    <cellStyle name="Porcentual 3" xfId="1824"/>
    <cellStyle name="Salida 2" xfId="1825"/>
    <cellStyle name="Salida 2 2" xfId="1826"/>
    <cellStyle name="Salida 2 2 2" xfId="1827"/>
    <cellStyle name="Salida 2 2 3" xfId="1828"/>
    <cellStyle name="Salida 2 2 3 2" xfId="1829"/>
    <cellStyle name="Salida 2 2 4" xfId="1830"/>
    <cellStyle name="Salida 2 3" xfId="1831"/>
    <cellStyle name="Salida 3" xfId="1832"/>
    <cellStyle name="Salida 4" xfId="1833"/>
    <cellStyle name="Salida 5" xfId="1834"/>
    <cellStyle name="Texto de advertencia 2" xfId="1835"/>
    <cellStyle name="Texto de advertencia 2 2" xfId="1836"/>
    <cellStyle name="Texto de advertencia 2 2 2" xfId="1837"/>
    <cellStyle name="Texto de advertencia 2 2 3" xfId="1838"/>
    <cellStyle name="Texto de advertencia 2 3" xfId="1839"/>
    <cellStyle name="Texto de advertencia 2 4" xfId="1840"/>
    <cellStyle name="Texto de advertencia 3" xfId="1841"/>
    <cellStyle name="Texto de advertencia 4" xfId="1842"/>
    <cellStyle name="Texto de advertencia 5" xfId="1843"/>
    <cellStyle name="Texto explicativo 2" xfId="1844"/>
    <cellStyle name="Texto explicativo 2 2" xfId="1845"/>
    <cellStyle name="Texto explicativo 2 2 2" xfId="1846"/>
    <cellStyle name="Texto explicativo 2 2 3" xfId="1847"/>
    <cellStyle name="Texto explicativo 2 3" xfId="1848"/>
    <cellStyle name="Texto explicativo 3" xfId="1849"/>
    <cellStyle name="Texto explicativo 4" xfId="1850"/>
    <cellStyle name="Texto explicativo 5" xfId="1851"/>
    <cellStyle name="þ_x001d_ð'&amp;Oý—&amp;Hý9_x0008_Ë_x000c_¢_x000d__x0007__x0001__x0001_" xfId="1852"/>
    <cellStyle name="Title" xfId="1853"/>
    <cellStyle name="Title 2" xfId="1854"/>
    <cellStyle name="Title 2 2" xfId="1855"/>
    <cellStyle name="Title 2 3" xfId="1856"/>
    <cellStyle name="Title 3" xfId="1857"/>
    <cellStyle name="Título 1 2" xfId="1858"/>
    <cellStyle name="Título 1 2 2" xfId="1859"/>
    <cellStyle name="Título 1 2 2 2" xfId="1860"/>
    <cellStyle name="Título 1 2 2 3" xfId="1861"/>
    <cellStyle name="Título 1 2 3" xfId="1862"/>
    <cellStyle name="Título 1 3" xfId="1863"/>
    <cellStyle name="Título 1 4" xfId="1864"/>
    <cellStyle name="Título 1 5" xfId="1865"/>
    <cellStyle name="Título 2 2" xfId="1866"/>
    <cellStyle name="Título 2 2 2" xfId="1867"/>
    <cellStyle name="Título 2 2 2 2" xfId="1868"/>
    <cellStyle name="Título 2 2 2 3" xfId="1869"/>
    <cellStyle name="Título 2 2 3" xfId="1870"/>
    <cellStyle name="Título 2 3" xfId="1871"/>
    <cellStyle name="Título 2 4" xfId="1872"/>
    <cellStyle name="Título 2 5" xfId="1873"/>
    <cellStyle name="Título 3 2" xfId="1874"/>
    <cellStyle name="Título 3 2 2" xfId="1875"/>
    <cellStyle name="Título 3 2 2 2" xfId="1876"/>
    <cellStyle name="Título 3 2 2 2 2" xfId="1877"/>
    <cellStyle name="Título 3 2 2 2 2 2" xfId="1878"/>
    <cellStyle name="Título 3 2 2 2 2 2 2" xfId="1879"/>
    <cellStyle name="Título 3 2 2 2 2 2 2 2" xfId="1880"/>
    <cellStyle name="Título 3 2 2 2 2 2 3" xfId="1881"/>
    <cellStyle name="Título 3 2 2 2 2 3" xfId="1882"/>
    <cellStyle name="Título 3 2 2 2 2 3 2" xfId="1883"/>
    <cellStyle name="Título 3 2 2 2 2 4" xfId="1884"/>
    <cellStyle name="Título 3 2 2 2 3" xfId="1885"/>
    <cellStyle name="Título 3 2 2 2 3 2" xfId="1886"/>
    <cellStyle name="Título 3 2 2 2 3 2 2" xfId="1887"/>
    <cellStyle name="Título 3 2 2 2 3 2 2 2" xfId="1888"/>
    <cellStyle name="Título 3 2 2 2 3 2 3" xfId="1889"/>
    <cellStyle name="Título 3 2 2 2 3 3" xfId="1890"/>
    <cellStyle name="Título 3 2 2 2 3 3 2" xfId="1891"/>
    <cellStyle name="Título 3 2 2 2 3 4" xfId="1892"/>
    <cellStyle name="Título 3 2 2 2 4" xfId="1893"/>
    <cellStyle name="Título 3 2 2 2 4 2" xfId="1894"/>
    <cellStyle name="Título 3 2 2 2 4 2 2" xfId="1895"/>
    <cellStyle name="Título 3 2 2 2 4 2 2 2" xfId="1896"/>
    <cellStyle name="Título 3 2 2 2 4 2 3" xfId="1897"/>
    <cellStyle name="Título 3 2 2 2 4 3" xfId="1898"/>
    <cellStyle name="Título 3 2 2 2 4 3 2" xfId="1899"/>
    <cellStyle name="Título 3 2 2 2 4 4" xfId="1900"/>
    <cellStyle name="Título 3 2 2 2 5" xfId="1901"/>
    <cellStyle name="Título 3 2 2 2 5 2" xfId="1902"/>
    <cellStyle name="Título 3 2 2 2 5 2 2" xfId="1903"/>
    <cellStyle name="Título 3 2 2 2 5 3" xfId="1904"/>
    <cellStyle name="Título 3 2 2 2 6" xfId="1905"/>
    <cellStyle name="Título 3 2 2 2 6 2" xfId="1906"/>
    <cellStyle name="Título 3 2 2 2 7" xfId="1907"/>
    <cellStyle name="Título 3 2 2 3" xfId="1908"/>
    <cellStyle name="Título 3 2 2 3 2" xfId="1909"/>
    <cellStyle name="Título 3 2 2 3 2 2" xfId="1910"/>
    <cellStyle name="Título 3 2 2 3 2 2 2" xfId="1911"/>
    <cellStyle name="Título 3 2 2 3 2 3" xfId="1912"/>
    <cellStyle name="Título 3 2 2 3 3" xfId="1913"/>
    <cellStyle name="Título 3 2 2 3 3 2" xfId="1914"/>
    <cellStyle name="Título 3 2 2 3 4" xfId="1915"/>
    <cellStyle name="Título 3 2 2 4" xfId="1916"/>
    <cellStyle name="Título 3 2 2 4 2" xfId="1917"/>
    <cellStyle name="Título 3 2 2 4 2 2" xfId="1918"/>
    <cellStyle name="Título 3 2 2 4 2 2 2" xfId="1919"/>
    <cellStyle name="Título 3 2 2 4 2 3" xfId="1920"/>
    <cellStyle name="Título 3 2 2 4 3" xfId="1921"/>
    <cellStyle name="Título 3 2 2 4 3 2" xfId="1922"/>
    <cellStyle name="Título 3 2 2 4 4" xfId="1923"/>
    <cellStyle name="Título 3 2 2 5" xfId="1924"/>
    <cellStyle name="Título 3 2 2 5 2" xfId="1925"/>
    <cellStyle name="Título 3 2 2 5 2 2" xfId="1926"/>
    <cellStyle name="Título 3 2 2 5 2 2 2" xfId="1927"/>
    <cellStyle name="Título 3 2 2 5 2 3" xfId="1928"/>
    <cellStyle name="Título 3 2 2 5 3" xfId="1929"/>
    <cellStyle name="Título 3 2 2 5 3 2" xfId="1930"/>
    <cellStyle name="Título 3 2 2 5 4" xfId="1931"/>
    <cellStyle name="Título 3 2 2 6" xfId="1932"/>
    <cellStyle name="Título 3 2 2 6 2" xfId="1933"/>
    <cellStyle name="Título 3 2 2 6 2 2" xfId="1934"/>
    <cellStyle name="Título 3 2 2 6 2 2 2" xfId="1935"/>
    <cellStyle name="Título 3 2 2 6 2 3" xfId="1936"/>
    <cellStyle name="Título 3 2 2 6 3" xfId="1937"/>
    <cellStyle name="Título 3 2 2 6 3 2" xfId="1938"/>
    <cellStyle name="Título 3 2 2 6 4" xfId="1939"/>
    <cellStyle name="Título 3 2 2 7" xfId="1940"/>
    <cellStyle name="Título 3 2 2 7 2" xfId="1941"/>
    <cellStyle name="Título 3 2 2 7 2 2" xfId="1942"/>
    <cellStyle name="Título 3 2 2 7 3" xfId="1943"/>
    <cellStyle name="Título 3 2 2 8" xfId="1944"/>
    <cellStyle name="Título 3 2 2 8 2" xfId="1945"/>
    <cellStyle name="Título 3 2 2 9" xfId="1946"/>
    <cellStyle name="Título 3 2 3" xfId="1947"/>
    <cellStyle name="Título 3 2 3 2" xfId="1948"/>
    <cellStyle name="Título 3 2 3 2 2" xfId="1949"/>
    <cellStyle name="Título 3 2 3 2 2 2" xfId="1950"/>
    <cellStyle name="Título 3 2 3 2 2 2 2" xfId="1951"/>
    <cellStyle name="Título 3 2 3 2 2 3" xfId="1952"/>
    <cellStyle name="Título 3 2 3 2 3" xfId="1953"/>
    <cellStyle name="Título 3 2 3 2 3 2" xfId="1954"/>
    <cellStyle name="Título 3 2 3 2 4" xfId="1955"/>
    <cellStyle name="Título 3 2 3 3" xfId="1956"/>
    <cellStyle name="Título 3 2 3 3 2" xfId="1957"/>
    <cellStyle name="Título 3 2 3 3 2 2" xfId="1958"/>
    <cellStyle name="Título 3 2 3 3 2 2 2" xfId="1959"/>
    <cellStyle name="Título 3 2 3 3 2 3" xfId="1960"/>
    <cellStyle name="Título 3 2 3 3 3" xfId="1961"/>
    <cellStyle name="Título 3 2 3 3 3 2" xfId="1962"/>
    <cellStyle name="Título 3 2 3 3 4" xfId="1963"/>
    <cellStyle name="Título 3 2 3 4" xfId="1964"/>
    <cellStyle name="Título 3 2 3 4 2" xfId="1965"/>
    <cellStyle name="Título 3 2 3 4 2 2" xfId="1966"/>
    <cellStyle name="Título 3 2 3 4 2 2 2" xfId="1967"/>
    <cellStyle name="Título 3 2 3 4 2 3" xfId="1968"/>
    <cellStyle name="Título 3 2 3 4 3" xfId="1969"/>
    <cellStyle name="Título 3 2 3 4 3 2" xfId="1970"/>
    <cellStyle name="Título 3 2 3 4 4" xfId="1971"/>
    <cellStyle name="Título 3 2 3 5" xfId="1972"/>
    <cellStyle name="Título 3 2 3 5 2" xfId="1973"/>
    <cellStyle name="Título 3 2 3 5 2 2" xfId="1974"/>
    <cellStyle name="Título 3 2 3 5 2 2 2" xfId="1975"/>
    <cellStyle name="Título 3 2 3 5 2 3" xfId="1976"/>
    <cellStyle name="Título 3 2 3 5 3" xfId="1977"/>
    <cellStyle name="Título 3 2 3 5 3 2" xfId="1978"/>
    <cellStyle name="Título 3 2 3 5 4" xfId="1979"/>
    <cellStyle name="Título 3 2 3 6" xfId="1980"/>
    <cellStyle name="Título 3 2 3 6 2" xfId="1981"/>
    <cellStyle name="Título 3 2 3 6 2 2" xfId="1982"/>
    <cellStyle name="Título 3 2 3 6 3" xfId="1983"/>
    <cellStyle name="Título 3 2 3 7" xfId="1984"/>
    <cellStyle name="Título 3 2 3 7 2" xfId="1985"/>
    <cellStyle name="Título 3 2 3 8" xfId="1986"/>
    <cellStyle name="Título 3 2 4" xfId="1987"/>
    <cellStyle name="Título 3 2 5" xfId="1988"/>
    <cellStyle name="Título 3 2 5 2" xfId="1989"/>
    <cellStyle name="Título 3 2 5 2 2" xfId="1990"/>
    <cellStyle name="Título 3 2 5 2 2 2" xfId="1991"/>
    <cellStyle name="Título 3 2 5 2 3" xfId="1992"/>
    <cellStyle name="Título 3 2 5 3" xfId="1993"/>
    <cellStyle name="Título 3 2 5 3 2" xfId="1994"/>
    <cellStyle name="Título 3 2 5 4" xfId="1995"/>
    <cellStyle name="Título 3 2 6" xfId="1996"/>
    <cellStyle name="Título 3 3" xfId="1997"/>
    <cellStyle name="Título 3 4" xfId="1998"/>
    <cellStyle name="Título 3 4 2" xfId="1999"/>
    <cellStyle name="Título 3 4 2 2" xfId="2000"/>
    <cellStyle name="Título 3 4 2 2 2" xfId="2001"/>
    <cellStyle name="Título 3 4 2 2 2 2" xfId="2002"/>
    <cellStyle name="Título 3 4 2 2 2 2 2" xfId="2003"/>
    <cellStyle name="Título 3 4 2 2 2 3" xfId="2004"/>
    <cellStyle name="Título 3 4 2 2 3" xfId="2005"/>
    <cellStyle name="Título 3 4 2 2 3 2" xfId="2006"/>
    <cellStyle name="Título 3 4 2 2 4" xfId="2007"/>
    <cellStyle name="Título 3 4 2 3" xfId="2008"/>
    <cellStyle name="Título 3 4 2 3 2" xfId="2009"/>
    <cellStyle name="Título 3 4 2 3 2 2" xfId="2010"/>
    <cellStyle name="Título 3 4 2 3 2 2 2" xfId="2011"/>
    <cellStyle name="Título 3 4 2 3 2 3" xfId="2012"/>
    <cellStyle name="Título 3 4 2 3 3" xfId="2013"/>
    <cellStyle name="Título 3 4 2 3 3 2" xfId="2014"/>
    <cellStyle name="Título 3 4 2 3 4" xfId="2015"/>
    <cellStyle name="Título 3 4 2 4" xfId="2016"/>
    <cellStyle name="Título 3 4 2 4 2" xfId="2017"/>
    <cellStyle name="Título 3 4 2 4 2 2" xfId="2018"/>
    <cellStyle name="Título 3 4 2 4 2 2 2" xfId="2019"/>
    <cellStyle name="Título 3 4 2 4 2 3" xfId="2020"/>
    <cellStyle name="Título 3 4 2 4 3" xfId="2021"/>
    <cellStyle name="Título 3 4 2 4 3 2" xfId="2022"/>
    <cellStyle name="Título 3 4 2 4 4" xfId="2023"/>
    <cellStyle name="Título 3 4 2 5" xfId="2024"/>
    <cellStyle name="Título 3 4 2 5 2" xfId="2025"/>
    <cellStyle name="Título 3 4 2 5 2 2" xfId="2026"/>
    <cellStyle name="Título 3 4 2 5 3" xfId="2027"/>
    <cellStyle name="Título 3 4 2 6" xfId="2028"/>
    <cellStyle name="Título 3 4 2 6 2" xfId="2029"/>
    <cellStyle name="Título 3 4 2 7" xfId="2030"/>
    <cellStyle name="Título 3 4 3" xfId="2031"/>
    <cellStyle name="Título 3 4 3 2" xfId="2032"/>
    <cellStyle name="Título 3 4 3 2 2" xfId="2033"/>
    <cellStyle name="Título 3 4 3 2 2 2" xfId="2034"/>
    <cellStyle name="Título 3 4 3 2 3" xfId="2035"/>
    <cellStyle name="Título 3 4 3 3" xfId="2036"/>
    <cellStyle name="Título 3 4 3 3 2" xfId="2037"/>
    <cellStyle name="Título 3 4 3 4" xfId="2038"/>
    <cellStyle name="Título 3 4 4" xfId="2039"/>
    <cellStyle name="Título 3 4 4 2" xfId="2040"/>
    <cellStyle name="Título 3 4 4 2 2" xfId="2041"/>
    <cellStyle name="Título 3 4 4 2 2 2" xfId="2042"/>
    <cellStyle name="Título 3 4 4 2 3" xfId="2043"/>
    <cellStyle name="Título 3 4 4 3" xfId="2044"/>
    <cellStyle name="Título 3 4 4 3 2" xfId="2045"/>
    <cellStyle name="Título 3 4 4 4" xfId="2046"/>
    <cellStyle name="Título 3 4 5" xfId="2047"/>
    <cellStyle name="Título 3 4 5 2" xfId="2048"/>
    <cellStyle name="Título 3 4 5 2 2" xfId="2049"/>
    <cellStyle name="Título 3 4 5 2 2 2" xfId="2050"/>
    <cellStyle name="Título 3 4 5 2 3" xfId="2051"/>
    <cellStyle name="Título 3 4 5 3" xfId="2052"/>
    <cellStyle name="Título 3 4 5 3 2" xfId="2053"/>
    <cellStyle name="Título 3 4 5 4" xfId="2054"/>
    <cellStyle name="Título 3 4 6" xfId="2055"/>
    <cellStyle name="Título 3 4 6 2" xfId="2056"/>
    <cellStyle name="Título 3 4 6 2 2" xfId="2057"/>
    <cellStyle name="Título 3 4 6 2 2 2" xfId="2058"/>
    <cellStyle name="Título 3 4 6 2 3" xfId="2059"/>
    <cellStyle name="Título 3 4 6 3" xfId="2060"/>
    <cellStyle name="Título 3 4 6 3 2" xfId="2061"/>
    <cellStyle name="Título 3 4 6 4" xfId="2062"/>
    <cellStyle name="Título 3 4 7" xfId="2063"/>
    <cellStyle name="Título 3 4 7 2" xfId="2064"/>
    <cellStyle name="Título 3 4 7 2 2" xfId="2065"/>
    <cellStyle name="Título 3 4 7 3" xfId="2066"/>
    <cellStyle name="Título 3 4 8" xfId="2067"/>
    <cellStyle name="Título 3 4 8 2" xfId="2068"/>
    <cellStyle name="Título 3 4 9" xfId="2069"/>
    <cellStyle name="Título 3 5" xfId="2070"/>
    <cellStyle name="Título 3 5 2" xfId="2071"/>
    <cellStyle name="Título 3 5 2 2" xfId="2072"/>
    <cellStyle name="Título 3 5 2 2 2" xfId="2073"/>
    <cellStyle name="Título 3 5 2 2 2 2" xfId="2074"/>
    <cellStyle name="Título 3 5 2 2 2 2 2" xfId="2075"/>
    <cellStyle name="Título 3 5 2 2 2 3" xfId="2076"/>
    <cellStyle name="Título 3 5 2 2 3" xfId="2077"/>
    <cellStyle name="Título 3 5 2 2 3 2" xfId="2078"/>
    <cellStyle name="Título 3 5 2 2 4" xfId="2079"/>
    <cellStyle name="Título 3 5 2 3" xfId="2080"/>
    <cellStyle name="Título 3 5 2 3 2" xfId="2081"/>
    <cellStyle name="Título 3 5 2 3 2 2" xfId="2082"/>
    <cellStyle name="Título 3 5 2 3 2 2 2" xfId="2083"/>
    <cellStyle name="Título 3 5 2 3 2 3" xfId="2084"/>
    <cellStyle name="Título 3 5 2 3 3" xfId="2085"/>
    <cellStyle name="Título 3 5 2 3 3 2" xfId="2086"/>
    <cellStyle name="Título 3 5 2 3 4" xfId="2087"/>
    <cellStyle name="Título 3 5 2 4" xfId="2088"/>
    <cellStyle name="Título 3 5 2 4 2" xfId="2089"/>
    <cellStyle name="Título 3 5 2 4 2 2" xfId="2090"/>
    <cellStyle name="Título 3 5 2 4 2 2 2" xfId="2091"/>
    <cellStyle name="Título 3 5 2 4 2 3" xfId="2092"/>
    <cellStyle name="Título 3 5 2 4 3" xfId="2093"/>
    <cellStyle name="Título 3 5 2 4 3 2" xfId="2094"/>
    <cellStyle name="Título 3 5 2 4 4" xfId="2095"/>
    <cellStyle name="Título 3 5 2 5" xfId="2096"/>
    <cellStyle name="Título 3 5 2 5 2" xfId="2097"/>
    <cellStyle name="Título 3 5 2 5 2 2" xfId="2098"/>
    <cellStyle name="Título 3 5 2 5 3" xfId="2099"/>
    <cellStyle name="Título 3 5 2 6" xfId="2100"/>
    <cellStyle name="Título 3 5 2 6 2" xfId="2101"/>
    <cellStyle name="Título 3 5 2 7" xfId="2102"/>
    <cellStyle name="Título 3 5 3" xfId="2103"/>
    <cellStyle name="Título 3 5 3 2" xfId="2104"/>
    <cellStyle name="Título 3 5 3 2 2" xfId="2105"/>
    <cellStyle name="Título 3 5 3 2 2 2" xfId="2106"/>
    <cellStyle name="Título 3 5 3 2 3" xfId="2107"/>
    <cellStyle name="Título 3 5 3 3" xfId="2108"/>
    <cellStyle name="Título 3 5 3 3 2" xfId="2109"/>
    <cellStyle name="Título 3 5 3 4" xfId="2110"/>
    <cellStyle name="Título 3 5 4" xfId="2111"/>
    <cellStyle name="Título 3 5 4 2" xfId="2112"/>
    <cellStyle name="Título 3 5 4 2 2" xfId="2113"/>
    <cellStyle name="Título 3 5 4 2 2 2" xfId="2114"/>
    <cellStyle name="Título 3 5 4 2 3" xfId="2115"/>
    <cellStyle name="Título 3 5 4 3" xfId="2116"/>
    <cellStyle name="Título 3 5 4 3 2" xfId="2117"/>
    <cellStyle name="Título 3 5 4 4" xfId="2118"/>
    <cellStyle name="Título 3 5 5" xfId="2119"/>
    <cellStyle name="Título 3 5 5 2" xfId="2120"/>
    <cellStyle name="Título 3 5 5 2 2" xfId="2121"/>
    <cellStyle name="Título 3 5 5 2 2 2" xfId="2122"/>
    <cellStyle name="Título 3 5 5 2 3" xfId="2123"/>
    <cellStyle name="Título 3 5 5 3" xfId="2124"/>
    <cellStyle name="Título 3 5 5 3 2" xfId="2125"/>
    <cellStyle name="Título 3 5 5 4" xfId="2126"/>
    <cellStyle name="Título 3 5 6" xfId="2127"/>
    <cellStyle name="Título 3 5 6 2" xfId="2128"/>
    <cellStyle name="Título 3 5 6 2 2" xfId="2129"/>
    <cellStyle name="Título 3 5 6 2 2 2" xfId="2130"/>
    <cellStyle name="Título 3 5 6 2 3" xfId="2131"/>
    <cellStyle name="Título 3 5 6 3" xfId="2132"/>
    <cellStyle name="Título 3 5 6 3 2" xfId="2133"/>
    <cellStyle name="Título 3 5 6 4" xfId="2134"/>
    <cellStyle name="Título 3 5 7" xfId="2135"/>
    <cellStyle name="Título 3 5 7 2" xfId="2136"/>
    <cellStyle name="Título 3 5 7 2 2" xfId="2137"/>
    <cellStyle name="Título 3 5 7 3" xfId="2138"/>
    <cellStyle name="Título 3 5 8" xfId="2139"/>
    <cellStyle name="Título 3 5 8 2" xfId="2140"/>
    <cellStyle name="Título 3 5 9" xfId="2141"/>
    <cellStyle name="Título 4" xfId="2142"/>
    <cellStyle name="Título 4 2" xfId="2143"/>
    <cellStyle name="Título 4 2 2" xfId="2144"/>
    <cellStyle name="Título 4 2 3" xfId="2145"/>
    <cellStyle name="Título 4 3" xfId="2146"/>
    <cellStyle name="Título 5" xfId="2147"/>
    <cellStyle name="Título 6" xfId="2148"/>
    <cellStyle name="Título 7" xfId="2149"/>
    <cellStyle name="Total 2" xfId="2150"/>
    <cellStyle name="Total 2 2" xfId="2151"/>
    <cellStyle name="Total 2 2 2" xfId="2152"/>
    <cellStyle name="Total 2 2 3" xfId="2153"/>
    <cellStyle name="Total 2 2 3 2" xfId="2154"/>
    <cellStyle name="Total 2 2 4" xfId="2155"/>
    <cellStyle name="Total 2 3" xfId="2156"/>
    <cellStyle name="Total 2 3 2" xfId="2157"/>
    <cellStyle name="Total 2 3 2 2" xfId="2158"/>
    <cellStyle name="Total 2 4" xfId="2159"/>
    <cellStyle name="Total 2 4 2" xfId="2160"/>
    <cellStyle name="Total 2 4 2 2" xfId="2161"/>
    <cellStyle name="Total 2 4 3" xfId="2162"/>
    <cellStyle name="Total 2 5" xfId="2163"/>
    <cellStyle name="Total 3" xfId="2164"/>
    <cellStyle name="Total 3 2" xfId="2165"/>
    <cellStyle name="Total 4" xfId="2166"/>
    <cellStyle name="Total 5" xfId="2167"/>
    <cellStyle name="Warning Text" xfId="2168"/>
    <cellStyle name="Warning Text 2" xfId="2169"/>
    <cellStyle name="Warning Text 3" xfId="2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32"/>
  <sheetViews>
    <sheetView showGridLines="0" tabSelected="1" zoomScale="60" zoomScaleNormal="60" workbookViewId="0">
      <selection activeCell="A89" sqref="A89:XFD89"/>
    </sheetView>
  </sheetViews>
  <sheetFormatPr baseColWidth="10" defaultRowHeight="15"/>
  <cols>
    <col min="1" max="1" width="3.28515625" style="1" bestFit="1" customWidth="1"/>
    <col min="2" max="2" width="11.28515625" customWidth="1"/>
    <col min="3" max="3" width="100.5703125" customWidth="1"/>
    <col min="4" max="4" width="14.85546875" bestFit="1" customWidth="1"/>
    <col min="5" max="5" width="8.28515625" bestFit="1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9.42578125" bestFit="1" customWidth="1"/>
    <col min="11" max="11" width="20.140625" bestFit="1" customWidth="1"/>
    <col min="12" max="12" width="20.5703125" bestFit="1" customWidth="1"/>
    <col min="13" max="13" width="59.5703125" hidden="1" customWidth="1"/>
    <col min="15" max="15" width="18.42578125" customWidth="1"/>
    <col min="16" max="16" width="14.5703125" bestFit="1" customWidth="1"/>
    <col min="17" max="17" width="15.7109375" bestFit="1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1:13" ht="26.25">
      <c r="C2" s="245" t="s">
        <v>39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ht="18.75" customHeight="1"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s="184" customFormat="1" ht="18.75" customHeight="1">
      <c r="A4" s="183"/>
      <c r="C4" s="125" t="s">
        <v>38</v>
      </c>
      <c r="D4" s="117">
        <f>ROUNDUP(D6*D7*D8/800,0)</f>
        <v>414</v>
      </c>
      <c r="E4" s="8"/>
      <c r="F4" s="8"/>
      <c r="G4" s="8"/>
      <c r="H4" s="8"/>
      <c r="I4" s="8"/>
      <c r="J4" s="8"/>
      <c r="K4" s="8"/>
      <c r="L4" s="8"/>
      <c r="M4" s="8"/>
    </row>
    <row r="5" spans="1:13" s="184" customFormat="1" ht="23.25">
      <c r="A5" s="185"/>
      <c r="C5" s="125" t="s">
        <v>17</v>
      </c>
      <c r="D5" s="186">
        <v>8</v>
      </c>
      <c r="M5" s="187"/>
    </row>
    <row r="6" spans="1:13" s="184" customFormat="1" ht="20.25" customHeight="1">
      <c r="A6" s="185"/>
      <c r="C6" s="125" t="s">
        <v>0</v>
      </c>
      <c r="D6" s="186">
        <v>288.10000000000002</v>
      </c>
      <c r="F6" s="187"/>
      <c r="G6" s="187"/>
      <c r="H6" s="187"/>
      <c r="I6" s="187"/>
      <c r="J6" s="187"/>
      <c r="K6" s="187"/>
      <c r="L6" s="187"/>
      <c r="M6" s="187"/>
    </row>
    <row r="7" spans="1:13" s="184" customFormat="1" ht="20.25" customHeight="1">
      <c r="A7" s="185"/>
      <c r="C7" s="125" t="s">
        <v>1</v>
      </c>
      <c r="D7" s="186">
        <v>44.2</v>
      </c>
      <c r="F7" s="187"/>
      <c r="G7" s="187"/>
      <c r="H7" s="187"/>
      <c r="I7" s="187"/>
      <c r="J7" s="187"/>
      <c r="K7" s="187"/>
      <c r="L7" s="187"/>
      <c r="M7" s="187"/>
    </row>
    <row r="8" spans="1:13" s="184" customFormat="1" ht="23.25">
      <c r="A8" s="185"/>
      <c r="C8" s="125" t="s">
        <v>2</v>
      </c>
      <c r="D8" s="186">
        <v>26</v>
      </c>
      <c r="F8" s="187"/>
      <c r="G8" s="187"/>
      <c r="H8" s="187"/>
      <c r="I8" s="187"/>
      <c r="J8" s="187"/>
      <c r="K8" s="187"/>
      <c r="L8" s="187"/>
      <c r="M8" s="187"/>
    </row>
    <row r="9" spans="1:13" s="184" customFormat="1" ht="15.75" customHeight="1">
      <c r="A9" s="185"/>
      <c r="C9" s="125" t="s">
        <v>18</v>
      </c>
      <c r="D9" s="186">
        <v>0</v>
      </c>
      <c r="F9" s="187"/>
      <c r="G9" s="187"/>
      <c r="H9" s="187"/>
      <c r="I9" s="187"/>
      <c r="J9" s="187"/>
      <c r="K9" s="187"/>
      <c r="L9" s="187"/>
      <c r="M9" s="187"/>
    </row>
    <row r="10" spans="1:13" s="184" customFormat="1" ht="19.5" customHeight="1">
      <c r="A10" s="185"/>
      <c r="C10" s="125" t="s">
        <v>19</v>
      </c>
      <c r="D10" s="188">
        <v>30.5</v>
      </c>
      <c r="F10" s="187"/>
      <c r="G10" s="187"/>
      <c r="H10" s="187"/>
      <c r="I10" s="187"/>
      <c r="J10" s="189"/>
      <c r="K10" s="187"/>
      <c r="L10" s="187"/>
      <c r="M10" s="187"/>
    </row>
    <row r="11" spans="1:13" s="184" customFormat="1" ht="20.25" customHeight="1">
      <c r="A11" s="185"/>
      <c r="C11" s="125" t="s">
        <v>20</v>
      </c>
      <c r="D11" s="188">
        <v>29.8</v>
      </c>
      <c r="F11" s="187"/>
      <c r="G11" s="187"/>
      <c r="H11" s="187"/>
      <c r="I11" s="187"/>
      <c r="J11" s="189"/>
      <c r="K11" s="187"/>
      <c r="L11" s="187"/>
      <c r="M11" s="187"/>
    </row>
    <row r="12" spans="1:13" ht="15.75" thickBot="1">
      <c r="J12" s="164"/>
      <c r="K12" s="164"/>
    </row>
    <row r="13" spans="1:13" ht="33" customHeight="1" thickBot="1">
      <c r="B13" s="116" t="s">
        <v>58</v>
      </c>
      <c r="C13" s="103" t="s">
        <v>3</v>
      </c>
      <c r="D13" s="104" t="s">
        <v>4</v>
      </c>
      <c r="E13" s="104" t="s">
        <v>21</v>
      </c>
      <c r="F13" s="104" t="s">
        <v>22</v>
      </c>
      <c r="G13" s="104" t="s">
        <v>5</v>
      </c>
      <c r="H13" s="105" t="s">
        <v>6</v>
      </c>
      <c r="I13" s="105" t="s">
        <v>23</v>
      </c>
      <c r="J13" s="106" t="s">
        <v>32</v>
      </c>
      <c r="K13" s="107" t="s">
        <v>42</v>
      </c>
      <c r="L13" s="107" t="s">
        <v>31</v>
      </c>
      <c r="M13" s="203" t="s">
        <v>7</v>
      </c>
    </row>
    <row r="14" spans="1:13" ht="15.75" thickBot="1">
      <c r="B14" s="260" t="s">
        <v>45</v>
      </c>
      <c r="C14" s="261"/>
      <c r="D14" s="261"/>
      <c r="E14" s="261"/>
      <c r="F14" s="261"/>
      <c r="G14" s="261"/>
      <c r="H14" s="261"/>
      <c r="I14" s="261"/>
      <c r="J14" s="262"/>
      <c r="K14" s="200"/>
      <c r="L14" s="200"/>
      <c r="M14" s="71"/>
    </row>
    <row r="15" spans="1:13">
      <c r="B15" s="15" t="s">
        <v>8</v>
      </c>
      <c r="C15" s="42" t="s">
        <v>50</v>
      </c>
      <c r="D15" s="143">
        <v>2</v>
      </c>
      <c r="E15" s="42"/>
      <c r="F15" s="124"/>
      <c r="G15" s="43">
        <f>+D4</f>
        <v>414</v>
      </c>
      <c r="H15" s="44"/>
      <c r="I15" s="76">
        <v>8</v>
      </c>
      <c r="J15" s="167"/>
      <c r="K15" s="201">
        <f>+G15*I15*(1-J15)</f>
        <v>3312</v>
      </c>
      <c r="L15" s="201">
        <f>+K15*D15</f>
        <v>6624</v>
      </c>
      <c r="M15" s="16" t="s">
        <v>28</v>
      </c>
    </row>
    <row r="16" spans="1:13" ht="15.75" thickBot="1">
      <c r="B16" s="17" t="s">
        <v>9</v>
      </c>
      <c r="C16" s="3" t="s">
        <v>52</v>
      </c>
      <c r="D16" s="128">
        <v>2</v>
      </c>
      <c r="E16" s="11"/>
      <c r="F16" s="29" t="s">
        <v>44</v>
      </c>
      <c r="G16" s="30">
        <v>187</v>
      </c>
      <c r="H16" s="13"/>
      <c r="I16" s="77">
        <v>12</v>
      </c>
      <c r="J16" s="166"/>
      <c r="K16" s="201">
        <f>+G16*I16*(1-J16)</f>
        <v>2244</v>
      </c>
      <c r="L16" s="201">
        <f>+K16*D16</f>
        <v>4488</v>
      </c>
      <c r="M16" s="18" t="s">
        <v>29</v>
      </c>
    </row>
    <row r="17" spans="2:20" ht="15" customHeight="1" thickBot="1">
      <c r="B17" s="17" t="s">
        <v>10</v>
      </c>
      <c r="C17" s="23" t="s">
        <v>51</v>
      </c>
      <c r="D17" s="24"/>
      <c r="E17" s="25"/>
      <c r="F17" s="25"/>
      <c r="G17" s="25"/>
      <c r="H17" s="26"/>
      <c r="I17" s="27"/>
      <c r="J17" s="126"/>
      <c r="K17" s="51">
        <f>SUM(K15:K16)</f>
        <v>5556</v>
      </c>
      <c r="L17" s="51">
        <f>SUM(L15:L16)</f>
        <v>11112</v>
      </c>
      <c r="M17" s="18" t="s">
        <v>30</v>
      </c>
    </row>
    <row r="18" spans="2:20">
      <c r="B18" s="75" t="s">
        <v>103</v>
      </c>
      <c r="C18" s="3" t="s">
        <v>61</v>
      </c>
      <c r="D18" s="10">
        <v>2</v>
      </c>
      <c r="E18" s="3"/>
      <c r="F18" s="10" t="s">
        <v>33</v>
      </c>
      <c r="G18" s="3"/>
      <c r="H18" s="79">
        <v>0</v>
      </c>
      <c r="I18" s="78">
        <f>IF(AND($D$10&gt;0,$D$10&lt;=28),($K$17*0),0)</f>
        <v>0</v>
      </c>
      <c r="J18" s="168"/>
      <c r="K18" s="201">
        <f>I18*(1-J18)</f>
        <v>0</v>
      </c>
      <c r="L18" s="201">
        <f t="shared" ref="L18:L22" si="0">+K18*D18</f>
        <v>0</v>
      </c>
      <c r="M18" s="18" t="s">
        <v>26</v>
      </c>
    </row>
    <row r="19" spans="2:20">
      <c r="B19" s="75" t="s">
        <v>104</v>
      </c>
      <c r="C19" s="3" t="s">
        <v>61</v>
      </c>
      <c r="D19" s="10">
        <v>2</v>
      </c>
      <c r="E19" s="3"/>
      <c r="F19" s="10" t="s">
        <v>34</v>
      </c>
      <c r="G19" s="3"/>
      <c r="H19" s="79">
        <v>7.4999999999999997E-2</v>
      </c>
      <c r="I19" s="78">
        <f>IF(AND($D$10&gt;28,$D$10&lt;=30),($K$17*0.075),0)</f>
        <v>0</v>
      </c>
      <c r="J19" s="168"/>
      <c r="K19" s="201">
        <f>I19*(1-J19)</f>
        <v>0</v>
      </c>
      <c r="L19" s="201">
        <f t="shared" si="0"/>
        <v>0</v>
      </c>
      <c r="M19" s="18" t="s">
        <v>26</v>
      </c>
    </row>
    <row r="20" spans="2:20">
      <c r="B20" s="75" t="s">
        <v>105</v>
      </c>
      <c r="C20" s="3" t="s">
        <v>61</v>
      </c>
      <c r="D20" s="10">
        <v>2</v>
      </c>
      <c r="E20" s="3"/>
      <c r="F20" s="10" t="s">
        <v>35</v>
      </c>
      <c r="G20" s="3"/>
      <c r="H20" s="79">
        <v>0.15</v>
      </c>
      <c r="I20" s="78">
        <f>IF(AND($D$10&gt;30,$D$10&lt;=32),($K$17*0.15),0)</f>
        <v>833.4</v>
      </c>
      <c r="J20" s="168"/>
      <c r="K20" s="201">
        <f>I20*(1-J20)</f>
        <v>833.4</v>
      </c>
      <c r="L20" s="201">
        <f t="shared" si="0"/>
        <v>1666.8</v>
      </c>
      <c r="M20" s="18" t="s">
        <v>26</v>
      </c>
    </row>
    <row r="21" spans="2:20">
      <c r="B21" s="75" t="s">
        <v>106</v>
      </c>
      <c r="C21" s="3" t="s">
        <v>61</v>
      </c>
      <c r="D21" s="10">
        <v>2</v>
      </c>
      <c r="E21" s="3"/>
      <c r="F21" s="10" t="s">
        <v>36</v>
      </c>
      <c r="G21" s="3"/>
      <c r="H21" s="79">
        <v>0.22500000000000001</v>
      </c>
      <c r="I21" s="78">
        <f>IF(AND($D$10&gt;32,$D$10&lt;=34),($K$17*0.225),0)</f>
        <v>0</v>
      </c>
      <c r="J21" s="168"/>
      <c r="K21" s="201">
        <f>I21*(1-J21)</f>
        <v>0</v>
      </c>
      <c r="L21" s="201">
        <f t="shared" si="0"/>
        <v>0</v>
      </c>
      <c r="M21" s="18" t="s">
        <v>26</v>
      </c>
    </row>
    <row r="22" spans="2:20" ht="15.75" thickBot="1">
      <c r="B22" s="127" t="s">
        <v>107</v>
      </c>
      <c r="C22" s="11" t="s">
        <v>61</v>
      </c>
      <c r="D22" s="128">
        <v>2</v>
      </c>
      <c r="E22" s="11"/>
      <c r="F22" s="128" t="s">
        <v>37</v>
      </c>
      <c r="G22" s="11"/>
      <c r="H22" s="129">
        <v>0.3</v>
      </c>
      <c r="I22" s="77">
        <f>IF(AND($D$10&gt;34,$D$10&lt;=40),($K$17*0.3),0)</f>
        <v>0</v>
      </c>
      <c r="J22" s="168"/>
      <c r="K22" s="201">
        <f t="shared" ref="K22:K25" si="1">I22*(1-J22)</f>
        <v>0</v>
      </c>
      <c r="L22" s="204">
        <f t="shared" si="0"/>
        <v>0</v>
      </c>
      <c r="M22" s="22" t="s">
        <v>26</v>
      </c>
    </row>
    <row r="23" spans="2:20">
      <c r="B23" s="17" t="s">
        <v>101</v>
      </c>
      <c r="C23" s="86" t="s">
        <v>95</v>
      </c>
      <c r="D23" s="230">
        <v>1</v>
      </c>
      <c r="E23" s="123"/>
      <c r="F23" s="123"/>
      <c r="G23" s="28">
        <v>65</v>
      </c>
      <c r="H23" s="80"/>
      <c r="I23" s="78">
        <f>(D5*G23)*0.5+K16/2</f>
        <v>1382</v>
      </c>
      <c r="J23" s="170"/>
      <c r="K23" s="201">
        <f t="shared" si="1"/>
        <v>1382</v>
      </c>
      <c r="L23" s="201">
        <f>+K23*D23</f>
        <v>1382</v>
      </c>
      <c r="M23" s="16" t="s">
        <v>27</v>
      </c>
    </row>
    <row r="24" spans="2:20">
      <c r="B24" s="17" t="s">
        <v>99</v>
      </c>
      <c r="C24" s="86" t="s">
        <v>94</v>
      </c>
      <c r="D24" s="230">
        <v>1</v>
      </c>
      <c r="E24" s="123"/>
      <c r="F24" s="123"/>
      <c r="G24" s="123"/>
      <c r="H24" s="80"/>
      <c r="I24" s="89">
        <v>0</v>
      </c>
      <c r="J24" s="169"/>
      <c r="K24" s="201">
        <f t="shared" ref="K24" si="2">I24*(1-J24)</f>
        <v>0</v>
      </c>
      <c r="L24" s="201">
        <f t="shared" ref="L24" si="3">+K24*D24</f>
        <v>0</v>
      </c>
      <c r="M24" s="148"/>
    </row>
    <row r="25" spans="2:20" ht="15.75" thickBot="1">
      <c r="B25" s="17" t="s">
        <v>12</v>
      </c>
      <c r="C25" s="2" t="s">
        <v>43</v>
      </c>
      <c r="D25" s="10">
        <v>2</v>
      </c>
      <c r="E25" s="3">
        <v>1</v>
      </c>
      <c r="F25" s="123"/>
      <c r="G25" s="123"/>
      <c r="H25" s="4"/>
      <c r="I25" s="78">
        <v>150</v>
      </c>
      <c r="J25" s="169"/>
      <c r="K25" s="201">
        <f t="shared" si="1"/>
        <v>150</v>
      </c>
      <c r="L25" s="201">
        <f>+K25*D25*E25</f>
        <v>300</v>
      </c>
      <c r="M25" s="33"/>
    </row>
    <row r="26" spans="2:20">
      <c r="B26" s="17" t="s">
        <v>102</v>
      </c>
      <c r="C26" s="2" t="s">
        <v>82</v>
      </c>
      <c r="D26" s="10">
        <v>2</v>
      </c>
      <c r="E26" s="3"/>
      <c r="F26" s="123"/>
      <c r="G26" s="123"/>
      <c r="H26" s="4"/>
      <c r="I26" s="89">
        <v>0</v>
      </c>
      <c r="J26" s="171"/>
      <c r="K26" s="201">
        <f>I26*(1-J26)</f>
        <v>0</v>
      </c>
      <c r="L26" s="201">
        <f>+K26*D26</f>
        <v>0</v>
      </c>
      <c r="M26" s="146"/>
    </row>
    <row r="27" spans="2:20" ht="15.75" thickBot="1">
      <c r="B27" s="157" t="s">
        <v>100</v>
      </c>
      <c r="C27" s="158" t="s">
        <v>83</v>
      </c>
      <c r="D27" s="159">
        <v>2</v>
      </c>
      <c r="E27" s="160"/>
      <c r="F27" s="161"/>
      <c r="G27" s="161"/>
      <c r="H27" s="162"/>
      <c r="I27" s="163">
        <v>0</v>
      </c>
      <c r="J27" s="179"/>
      <c r="K27" s="202">
        <f>I27*(1-J27)</f>
        <v>0</v>
      </c>
      <c r="L27" s="202">
        <f>+K27*D27</f>
        <v>0</v>
      </c>
      <c r="M27" s="146"/>
    </row>
    <row r="28" spans="2:20" ht="15.75" thickBot="1">
      <c r="B28" s="34"/>
      <c r="C28" s="35"/>
      <c r="D28" s="36"/>
      <c r="E28" s="36"/>
      <c r="F28" s="36"/>
      <c r="G28" s="36"/>
      <c r="H28" s="37"/>
      <c r="I28" s="38"/>
      <c r="J28" s="39"/>
      <c r="K28" s="63">
        <f>SUM(K17:K27)</f>
        <v>7921.4</v>
      </c>
      <c r="L28" s="102">
        <f>SUM(L17:L27)</f>
        <v>14460.8</v>
      </c>
      <c r="M28" s="59"/>
      <c r="N28" s="225"/>
      <c r="O28" s="226"/>
      <c r="P28" s="227"/>
      <c r="Q28" s="227"/>
      <c r="R28" s="227"/>
      <c r="S28" s="227"/>
      <c r="T28" s="227"/>
    </row>
    <row r="29" spans="2:20" ht="15.75" thickBot="1">
      <c r="B29" s="243"/>
      <c r="C29" s="244"/>
      <c r="D29" s="65"/>
      <c r="E29" s="65"/>
      <c r="F29" s="65"/>
      <c r="G29" s="65"/>
      <c r="H29" s="66"/>
      <c r="I29" s="67"/>
      <c r="J29" s="73"/>
      <c r="K29" s="68"/>
      <c r="L29" s="68"/>
      <c r="M29" s="62"/>
      <c r="N29" s="227"/>
      <c r="O29" s="228"/>
      <c r="P29" s="227"/>
      <c r="Q29" s="227"/>
      <c r="R29" s="227"/>
      <c r="S29" s="227"/>
      <c r="T29" s="227"/>
    </row>
    <row r="30" spans="2:20" ht="15.75" thickBot="1">
      <c r="B30" s="259" t="s">
        <v>46</v>
      </c>
      <c r="C30" s="254"/>
      <c r="D30" s="254"/>
      <c r="E30" s="254"/>
      <c r="F30" s="254"/>
      <c r="G30" s="254"/>
      <c r="H30" s="254"/>
      <c r="I30" s="254"/>
      <c r="J30" s="255"/>
      <c r="K30" s="120"/>
      <c r="L30" s="190"/>
      <c r="M30" s="72"/>
      <c r="N30" s="227"/>
      <c r="O30" s="228"/>
      <c r="P30" s="227"/>
      <c r="Q30" s="227"/>
      <c r="R30" s="227"/>
      <c r="S30" s="227"/>
      <c r="T30" s="227"/>
    </row>
    <row r="31" spans="2:20">
      <c r="B31" s="41" t="s">
        <v>8</v>
      </c>
      <c r="C31" s="240" t="s">
        <v>40</v>
      </c>
      <c r="D31" s="144">
        <v>2</v>
      </c>
      <c r="E31" s="240"/>
      <c r="F31" s="122"/>
      <c r="G31" s="84">
        <f>+G15</f>
        <v>414</v>
      </c>
      <c r="H31" s="241"/>
      <c r="I31" s="242">
        <v>8</v>
      </c>
      <c r="J31" s="168"/>
      <c r="K31" s="201">
        <f>+G31*I31*(1-J31)</f>
        <v>3312</v>
      </c>
      <c r="L31" s="201">
        <f>+K31*D31</f>
        <v>6624</v>
      </c>
      <c r="M31" s="18" t="s">
        <v>28</v>
      </c>
      <c r="N31" s="227"/>
      <c r="O31" s="227"/>
      <c r="P31" s="227"/>
      <c r="Q31" s="227"/>
      <c r="R31" s="227"/>
      <c r="S31" s="227"/>
      <c r="T31" s="227"/>
    </row>
    <row r="32" spans="2:20" ht="15.75" thickBot="1">
      <c r="B32" s="17" t="s">
        <v>9</v>
      </c>
      <c r="C32" s="3" t="s">
        <v>53</v>
      </c>
      <c r="D32" s="128">
        <v>2</v>
      </c>
      <c r="E32" s="11"/>
      <c r="F32" s="29" t="s">
        <v>44</v>
      </c>
      <c r="G32" s="30">
        <v>101</v>
      </c>
      <c r="H32" s="13"/>
      <c r="I32" s="77">
        <v>12</v>
      </c>
      <c r="J32" s="166"/>
      <c r="K32" s="201">
        <f>+G32*I32*(1-J32)</f>
        <v>1212</v>
      </c>
      <c r="L32" s="201">
        <f>+K32*D32</f>
        <v>2424</v>
      </c>
      <c r="M32" s="18" t="s">
        <v>29</v>
      </c>
      <c r="N32" s="227"/>
      <c r="O32" s="227"/>
      <c r="P32" s="227"/>
      <c r="Q32" s="227"/>
      <c r="R32" s="227"/>
      <c r="S32" s="227"/>
      <c r="T32" s="227"/>
    </row>
    <row r="33" spans="2:20" ht="15" customHeight="1" thickBot="1">
      <c r="B33" s="17" t="s">
        <v>10</v>
      </c>
      <c r="C33" s="23" t="s">
        <v>41</v>
      </c>
      <c r="D33" s="24"/>
      <c r="E33" s="25"/>
      <c r="F33" s="25"/>
      <c r="G33" s="25"/>
      <c r="H33" s="26"/>
      <c r="I33" s="27"/>
      <c r="J33" s="31"/>
      <c r="K33" s="32">
        <f>+K31+K32</f>
        <v>4524</v>
      </c>
      <c r="L33" s="51">
        <f>+L31+L32</f>
        <v>9048</v>
      </c>
      <c r="M33" s="18" t="s">
        <v>30</v>
      </c>
      <c r="N33" s="227"/>
      <c r="O33" s="227"/>
      <c r="P33" s="227"/>
      <c r="Q33" s="227"/>
      <c r="R33" s="227"/>
      <c r="S33" s="227"/>
      <c r="T33" s="227"/>
    </row>
    <row r="34" spans="2:20">
      <c r="B34" s="75" t="s">
        <v>103</v>
      </c>
      <c r="C34" s="3" t="s">
        <v>61</v>
      </c>
      <c r="D34" s="10">
        <v>2</v>
      </c>
      <c r="E34" s="3"/>
      <c r="F34" s="10" t="s">
        <v>33</v>
      </c>
      <c r="G34" s="3"/>
      <c r="H34" s="79">
        <v>0</v>
      </c>
      <c r="I34" s="78">
        <f>IF(AND($D$10&gt;0,$D$10&lt;=28),($K$33*0),0)</f>
        <v>0</v>
      </c>
      <c r="J34" s="169"/>
      <c r="K34" s="201">
        <f t="shared" ref="K34:K41" si="4">I34*(1-J34)</f>
        <v>0</v>
      </c>
      <c r="L34" s="201">
        <f t="shared" ref="L34:L39" si="5">+K34*D34</f>
        <v>0</v>
      </c>
      <c r="M34" s="18" t="s">
        <v>26</v>
      </c>
      <c r="N34" s="227"/>
      <c r="O34" s="227"/>
      <c r="P34" s="227"/>
      <c r="Q34" s="227"/>
      <c r="R34" s="227"/>
      <c r="S34" s="227"/>
      <c r="T34" s="227"/>
    </row>
    <row r="35" spans="2:20">
      <c r="B35" s="75" t="s">
        <v>104</v>
      </c>
      <c r="C35" s="3" t="s">
        <v>61</v>
      </c>
      <c r="D35" s="10">
        <v>2</v>
      </c>
      <c r="E35" s="3"/>
      <c r="F35" s="10" t="s">
        <v>34</v>
      </c>
      <c r="G35" s="3"/>
      <c r="H35" s="79">
        <v>7.4999999999999997E-2</v>
      </c>
      <c r="I35" s="78">
        <f>IF(AND($D$10&gt;28,$D$10&lt;=30),($K$33*0.075),0)</f>
        <v>0</v>
      </c>
      <c r="J35" s="169"/>
      <c r="K35" s="201">
        <f t="shared" si="4"/>
        <v>0</v>
      </c>
      <c r="L35" s="201">
        <f t="shared" si="5"/>
        <v>0</v>
      </c>
      <c r="M35" s="18" t="s">
        <v>26</v>
      </c>
      <c r="N35" s="227"/>
      <c r="O35" s="227"/>
      <c r="P35" s="227"/>
      <c r="Q35" s="227"/>
      <c r="R35" s="227"/>
      <c r="S35" s="227"/>
      <c r="T35" s="227"/>
    </row>
    <row r="36" spans="2:20">
      <c r="B36" s="75" t="s">
        <v>105</v>
      </c>
      <c r="C36" s="3" t="s">
        <v>61</v>
      </c>
      <c r="D36" s="10">
        <v>2</v>
      </c>
      <c r="E36" s="3"/>
      <c r="F36" s="10" t="s">
        <v>35</v>
      </c>
      <c r="G36" s="3"/>
      <c r="H36" s="79">
        <v>0.15</v>
      </c>
      <c r="I36" s="78">
        <f>IF(AND($D$10&gt;30,$D$10&lt;=32),($K$33*0.15),0)</f>
        <v>678.6</v>
      </c>
      <c r="J36" s="169"/>
      <c r="K36" s="201">
        <f t="shared" si="4"/>
        <v>678.6</v>
      </c>
      <c r="L36" s="201">
        <f t="shared" si="5"/>
        <v>1357.2</v>
      </c>
      <c r="M36" s="18" t="s">
        <v>26</v>
      </c>
      <c r="N36" s="227"/>
      <c r="O36" s="227"/>
      <c r="P36" s="227"/>
      <c r="Q36" s="227"/>
      <c r="R36" s="227"/>
      <c r="S36" s="227"/>
      <c r="T36" s="227"/>
    </row>
    <row r="37" spans="2:20">
      <c r="B37" s="75" t="s">
        <v>106</v>
      </c>
      <c r="C37" s="3" t="s">
        <v>61</v>
      </c>
      <c r="D37" s="10">
        <v>2</v>
      </c>
      <c r="E37" s="3"/>
      <c r="F37" s="10" t="s">
        <v>36</v>
      </c>
      <c r="G37" s="3"/>
      <c r="H37" s="79">
        <v>0.22500000000000001</v>
      </c>
      <c r="I37" s="78">
        <f>IF(AND($D$10&gt;32,$D$10&lt;=34),($K$33*0.225),0)</f>
        <v>0</v>
      </c>
      <c r="J37" s="169"/>
      <c r="K37" s="201">
        <f t="shared" si="4"/>
        <v>0</v>
      </c>
      <c r="L37" s="201">
        <f t="shared" si="5"/>
        <v>0</v>
      </c>
      <c r="M37" s="18" t="s">
        <v>26</v>
      </c>
      <c r="N37" s="227"/>
      <c r="O37" s="227"/>
      <c r="P37" s="227"/>
      <c r="Q37" s="227"/>
      <c r="R37" s="227"/>
      <c r="S37" s="227"/>
      <c r="T37" s="227"/>
    </row>
    <row r="38" spans="2:20" ht="15.75" thickBot="1">
      <c r="B38" s="127" t="s">
        <v>107</v>
      </c>
      <c r="C38" s="11" t="s">
        <v>61</v>
      </c>
      <c r="D38" s="128">
        <v>2</v>
      </c>
      <c r="E38" s="11"/>
      <c r="F38" s="128" t="s">
        <v>37</v>
      </c>
      <c r="G38" s="11"/>
      <c r="H38" s="129">
        <v>0.3</v>
      </c>
      <c r="I38" s="77">
        <f>IF(AND($D$10&gt;34,$D$10&lt;=40),($K$33*0.3),0)</f>
        <v>0</v>
      </c>
      <c r="J38" s="166"/>
      <c r="K38" s="201">
        <f t="shared" si="4"/>
        <v>0</v>
      </c>
      <c r="L38" s="204">
        <f t="shared" si="5"/>
        <v>0</v>
      </c>
      <c r="M38" s="22" t="s">
        <v>26</v>
      </c>
      <c r="N38" s="227"/>
      <c r="O38" s="227"/>
      <c r="P38" s="227"/>
      <c r="Q38" s="227"/>
      <c r="R38" s="227"/>
      <c r="S38" s="227"/>
      <c r="T38" s="227"/>
    </row>
    <row r="39" spans="2:20">
      <c r="B39" s="17" t="s">
        <v>101</v>
      </c>
      <c r="C39" s="86" t="s">
        <v>95</v>
      </c>
      <c r="D39" s="230">
        <v>1</v>
      </c>
      <c r="E39" s="123"/>
      <c r="F39" s="123"/>
      <c r="G39" s="28">
        <v>65</v>
      </c>
      <c r="H39" s="80"/>
      <c r="I39" s="229">
        <f>(D5*G39)*0.5+K32/2</f>
        <v>866</v>
      </c>
      <c r="J39" s="170"/>
      <c r="K39" s="201">
        <f t="shared" si="4"/>
        <v>866</v>
      </c>
      <c r="L39" s="201">
        <f t="shared" si="5"/>
        <v>866</v>
      </c>
      <c r="M39" s="16" t="s">
        <v>27</v>
      </c>
      <c r="N39" s="227"/>
      <c r="O39" s="227"/>
      <c r="P39" s="227"/>
      <c r="Q39" s="227"/>
      <c r="R39" s="227"/>
      <c r="S39" s="227"/>
      <c r="T39" s="227"/>
    </row>
    <row r="40" spans="2:20">
      <c r="B40" s="17" t="s">
        <v>99</v>
      </c>
      <c r="C40" s="86" t="s">
        <v>94</v>
      </c>
      <c r="D40" s="230">
        <v>1</v>
      </c>
      <c r="E40" s="123"/>
      <c r="F40" s="123"/>
      <c r="G40" s="123"/>
      <c r="H40" s="80"/>
      <c r="I40" s="89">
        <v>0</v>
      </c>
      <c r="J40" s="169"/>
      <c r="K40" s="201">
        <f t="shared" ref="K40" si="6">I40*(1-J40)</f>
        <v>0</v>
      </c>
      <c r="L40" s="201">
        <f t="shared" ref="L40" si="7">+K40*D40</f>
        <v>0</v>
      </c>
      <c r="M40" s="148"/>
      <c r="N40" s="227"/>
      <c r="O40" s="227"/>
      <c r="P40" s="227"/>
      <c r="Q40" s="227"/>
      <c r="R40" s="227"/>
      <c r="S40" s="227"/>
      <c r="T40" s="227"/>
    </row>
    <row r="41" spans="2:20" ht="15.75" thickBot="1">
      <c r="B41" s="17" t="s">
        <v>12</v>
      </c>
      <c r="C41" s="2" t="s">
        <v>43</v>
      </c>
      <c r="D41" s="10">
        <v>2</v>
      </c>
      <c r="E41" s="131">
        <v>1</v>
      </c>
      <c r="F41" s="123"/>
      <c r="G41" s="123"/>
      <c r="H41" s="81"/>
      <c r="I41" s="78">
        <v>150</v>
      </c>
      <c r="J41" s="169"/>
      <c r="K41" s="201">
        <f t="shared" si="4"/>
        <v>150</v>
      </c>
      <c r="L41" s="201">
        <f>+K41*D41*E41</f>
        <v>300</v>
      </c>
      <c r="M41" s="33"/>
      <c r="N41" s="227"/>
      <c r="O41" s="227"/>
      <c r="P41" s="227"/>
      <c r="Q41" s="227"/>
      <c r="R41" s="227"/>
      <c r="S41" s="227"/>
      <c r="T41" s="227"/>
    </row>
    <row r="42" spans="2:20">
      <c r="B42" s="17" t="s">
        <v>102</v>
      </c>
      <c r="C42" s="2" t="s">
        <v>82</v>
      </c>
      <c r="D42" s="10">
        <v>2</v>
      </c>
      <c r="E42" s="3"/>
      <c r="F42" s="123"/>
      <c r="G42" s="123"/>
      <c r="H42" s="4"/>
      <c r="I42" s="89">
        <v>0</v>
      </c>
      <c r="J42" s="171"/>
      <c r="K42" s="201">
        <f>I42*(1-J42)</f>
        <v>0</v>
      </c>
      <c r="L42" s="201">
        <f>+K42*D42</f>
        <v>0</v>
      </c>
      <c r="M42" s="147"/>
      <c r="N42" s="227"/>
      <c r="O42" s="227"/>
      <c r="P42" s="227"/>
      <c r="Q42" s="227"/>
      <c r="R42" s="227"/>
      <c r="S42" s="227"/>
      <c r="T42" s="227"/>
    </row>
    <row r="43" spans="2:20" ht="15.75" thickBot="1">
      <c r="B43" s="157" t="s">
        <v>100</v>
      </c>
      <c r="C43" s="158" t="s">
        <v>83</v>
      </c>
      <c r="D43" s="159">
        <v>2</v>
      </c>
      <c r="E43" s="160"/>
      <c r="F43" s="161"/>
      <c r="G43" s="161"/>
      <c r="H43" s="162"/>
      <c r="I43" s="163">
        <v>0</v>
      </c>
      <c r="J43" s="179"/>
      <c r="K43" s="202">
        <f>I43*(1-J43)</f>
        <v>0</v>
      </c>
      <c r="L43" s="202">
        <f>+K43*D43</f>
        <v>0</v>
      </c>
      <c r="M43" s="147"/>
      <c r="N43" s="227"/>
      <c r="O43" s="227"/>
      <c r="P43" s="227"/>
      <c r="Q43" s="227"/>
      <c r="R43" s="227"/>
      <c r="S43" s="227"/>
      <c r="T43" s="227"/>
    </row>
    <row r="44" spans="2:20" ht="15.75" thickBot="1">
      <c r="B44" s="207"/>
      <c r="C44" s="208"/>
      <c r="D44" s="36"/>
      <c r="E44" s="36"/>
      <c r="F44" s="36"/>
      <c r="G44" s="36"/>
      <c r="H44" s="37"/>
      <c r="I44" s="38"/>
      <c r="J44" s="39"/>
      <c r="K44" s="63">
        <f>SUM(K33:K43)</f>
        <v>6218.6</v>
      </c>
      <c r="L44" s="102">
        <f>SUM(L33:L43)</f>
        <v>11571.2</v>
      </c>
      <c r="M44" s="62"/>
      <c r="N44" s="225"/>
      <c r="O44" s="226"/>
      <c r="P44" s="227"/>
      <c r="Q44" s="227"/>
      <c r="R44" s="227"/>
      <c r="S44" s="227"/>
      <c r="T44" s="227"/>
    </row>
    <row r="45" spans="2:20" ht="15.75" thickBot="1">
      <c r="B45" s="243"/>
      <c r="C45" s="244"/>
      <c r="D45" s="65"/>
      <c r="E45" s="65"/>
      <c r="F45" s="65"/>
      <c r="G45" s="65"/>
      <c r="H45" s="66"/>
      <c r="I45" s="67"/>
      <c r="J45" s="73"/>
      <c r="K45" s="68"/>
      <c r="L45" s="68"/>
      <c r="M45" s="62"/>
      <c r="N45" s="227"/>
      <c r="O45" s="228"/>
      <c r="P45" s="227"/>
      <c r="Q45" s="227"/>
      <c r="R45" s="227"/>
      <c r="S45" s="227"/>
      <c r="T45" s="227"/>
    </row>
    <row r="46" spans="2:20" ht="15.75" thickBot="1">
      <c r="B46" s="259" t="s">
        <v>54</v>
      </c>
      <c r="C46" s="254"/>
      <c r="D46" s="254"/>
      <c r="E46" s="254"/>
      <c r="F46" s="254"/>
      <c r="G46" s="254"/>
      <c r="H46" s="254"/>
      <c r="I46" s="254"/>
      <c r="J46" s="255"/>
      <c r="K46" s="268"/>
      <c r="L46" s="269"/>
      <c r="M46" s="62"/>
      <c r="N46" s="227"/>
      <c r="O46" s="228"/>
      <c r="P46" s="227"/>
      <c r="Q46" s="227"/>
      <c r="R46" s="227"/>
      <c r="S46" s="227"/>
      <c r="T46" s="227"/>
    </row>
    <row r="47" spans="2:20" ht="15.75" thickBot="1">
      <c r="B47" s="75" t="s">
        <v>8</v>
      </c>
      <c r="C47" s="2" t="s">
        <v>60</v>
      </c>
      <c r="D47" s="10">
        <v>2</v>
      </c>
      <c r="E47" s="2"/>
      <c r="F47" s="2"/>
      <c r="G47" s="30">
        <v>14</v>
      </c>
      <c r="H47" s="9"/>
      <c r="I47" s="83">
        <f>G47*D4</f>
        <v>5796</v>
      </c>
      <c r="J47" s="169"/>
      <c r="K47" s="206">
        <f>+I47*(1-J47)</f>
        <v>5796</v>
      </c>
      <c r="L47" s="199">
        <f>+K47*D47</f>
        <v>11592</v>
      </c>
      <c r="M47" s="62"/>
      <c r="N47" s="227"/>
      <c r="O47" s="227"/>
      <c r="P47" s="227"/>
      <c r="Q47" s="227"/>
      <c r="R47" s="227"/>
      <c r="S47" s="227"/>
      <c r="T47" s="227"/>
    </row>
    <row r="48" spans="2:20" ht="15.75" thickBot="1">
      <c r="B48" s="75" t="s">
        <v>9</v>
      </c>
      <c r="C48" s="3" t="s">
        <v>24</v>
      </c>
      <c r="D48" s="24"/>
      <c r="E48" s="25"/>
      <c r="F48" s="25"/>
      <c r="G48" s="25"/>
      <c r="H48" s="26"/>
      <c r="I48" s="27"/>
      <c r="J48" s="31"/>
      <c r="K48" s="51">
        <f>++K47</f>
        <v>5796</v>
      </c>
      <c r="L48" s="198">
        <f>+L47</f>
        <v>11592</v>
      </c>
      <c r="M48" s="62"/>
      <c r="N48" s="227"/>
      <c r="O48" s="227"/>
      <c r="P48" s="227"/>
      <c r="Q48" s="227"/>
      <c r="R48" s="227"/>
      <c r="S48" s="227"/>
      <c r="T48" s="227"/>
    </row>
    <row r="49" spans="2:20">
      <c r="B49" s="75" t="s">
        <v>108</v>
      </c>
      <c r="C49" s="3" t="s">
        <v>61</v>
      </c>
      <c r="D49" s="10">
        <v>2</v>
      </c>
      <c r="E49" s="3"/>
      <c r="F49" s="10" t="s">
        <v>33</v>
      </c>
      <c r="G49" s="3"/>
      <c r="H49" s="79">
        <v>0</v>
      </c>
      <c r="I49" s="78">
        <f>IF(AND($D$10&gt;0,$D$10&lt;=28),($K$33*0),0)</f>
        <v>0</v>
      </c>
      <c r="J49" s="169"/>
      <c r="K49" s="201">
        <f t="shared" ref="K49:K56" si="8">I49*(1-J49)</f>
        <v>0</v>
      </c>
      <c r="L49" s="141">
        <f>+K49*D49</f>
        <v>0</v>
      </c>
      <c r="M49" s="62"/>
      <c r="N49" s="227"/>
      <c r="O49" s="227"/>
      <c r="P49" s="227"/>
      <c r="Q49" s="227"/>
      <c r="R49" s="227"/>
      <c r="S49" s="227"/>
      <c r="T49" s="227"/>
    </row>
    <row r="50" spans="2:20">
      <c r="B50" s="75" t="s">
        <v>109</v>
      </c>
      <c r="C50" s="3" t="s">
        <v>61</v>
      </c>
      <c r="D50" s="10">
        <v>2</v>
      </c>
      <c r="E50" s="3"/>
      <c r="F50" s="10" t="s">
        <v>34</v>
      </c>
      <c r="G50" s="3"/>
      <c r="H50" s="79">
        <v>7.4999999999999997E-2</v>
      </c>
      <c r="I50" s="78">
        <f>IF(AND($D$10&gt;28,$D$10&lt;=30),($K$33*0.075),0)</f>
        <v>0</v>
      </c>
      <c r="J50" s="169"/>
      <c r="K50" s="201">
        <f t="shared" si="8"/>
        <v>0</v>
      </c>
      <c r="L50" s="141">
        <f>+K50*D50</f>
        <v>0</v>
      </c>
      <c r="M50" s="62"/>
      <c r="N50" s="227"/>
      <c r="O50" s="227"/>
      <c r="P50" s="227"/>
      <c r="Q50" s="227"/>
      <c r="R50" s="227"/>
      <c r="S50" s="227"/>
      <c r="T50" s="227"/>
    </row>
    <row r="51" spans="2:20">
      <c r="B51" s="75" t="s">
        <v>110</v>
      </c>
      <c r="C51" s="3" t="s">
        <v>61</v>
      </c>
      <c r="D51" s="10">
        <v>2</v>
      </c>
      <c r="E51" s="3"/>
      <c r="F51" s="10" t="s">
        <v>35</v>
      </c>
      <c r="G51" s="3"/>
      <c r="H51" s="79">
        <v>0.15</v>
      </c>
      <c r="I51" s="78">
        <f>IF(AND($D$10&gt;30,$D$10&lt;=32),($K$48*0.15),0)</f>
        <v>869.4</v>
      </c>
      <c r="J51" s="169"/>
      <c r="K51" s="201">
        <f t="shared" si="8"/>
        <v>869.4</v>
      </c>
      <c r="L51" s="141">
        <f>+K51*D51</f>
        <v>1738.8</v>
      </c>
      <c r="M51" s="62"/>
      <c r="N51" s="227"/>
      <c r="O51" s="227"/>
      <c r="P51" s="227"/>
      <c r="Q51" s="227"/>
      <c r="R51" s="227"/>
      <c r="S51" s="227"/>
      <c r="T51" s="227"/>
    </row>
    <row r="52" spans="2:20">
      <c r="B52" s="75" t="s">
        <v>111</v>
      </c>
      <c r="C52" s="3" t="s">
        <v>61</v>
      </c>
      <c r="D52" s="10">
        <v>2</v>
      </c>
      <c r="E52" s="3"/>
      <c r="F52" s="10" t="s">
        <v>36</v>
      </c>
      <c r="G52" s="3"/>
      <c r="H52" s="79">
        <v>0.22500000000000001</v>
      </c>
      <c r="I52" s="78">
        <f>IF(AND($D$10&gt;32,$D$10&lt;=34),($K$33*0.225),0)</f>
        <v>0</v>
      </c>
      <c r="J52" s="169"/>
      <c r="K52" s="201">
        <f t="shared" si="8"/>
        <v>0</v>
      </c>
      <c r="L52" s="141">
        <f>+K52*D52</f>
        <v>0</v>
      </c>
      <c r="M52" s="62"/>
      <c r="N52" s="227"/>
      <c r="O52" s="227"/>
      <c r="P52" s="227"/>
      <c r="Q52" s="227"/>
      <c r="R52" s="227"/>
      <c r="S52" s="227"/>
      <c r="T52" s="227"/>
    </row>
    <row r="53" spans="2:20">
      <c r="B53" s="75" t="s">
        <v>112</v>
      </c>
      <c r="C53" s="3" t="s">
        <v>61</v>
      </c>
      <c r="D53" s="10">
        <v>2</v>
      </c>
      <c r="E53" s="3"/>
      <c r="F53" s="10" t="s">
        <v>37</v>
      </c>
      <c r="G53" s="3"/>
      <c r="H53" s="79">
        <v>0.3</v>
      </c>
      <c r="I53" s="77">
        <f>IF(AND($D$10&gt;34,$D$10&lt;=40),($K$33*0.3),0)</f>
        <v>0</v>
      </c>
      <c r="J53" s="166"/>
      <c r="K53" s="201">
        <f t="shared" si="8"/>
        <v>0</v>
      </c>
      <c r="L53" s="141">
        <f>+K53*D53</f>
        <v>0</v>
      </c>
      <c r="M53" s="62"/>
      <c r="N53" s="227"/>
      <c r="O53" s="227"/>
      <c r="P53" s="227"/>
      <c r="Q53" s="227"/>
      <c r="R53" s="227"/>
      <c r="S53" s="227"/>
      <c r="T53" s="227"/>
    </row>
    <row r="54" spans="2:20">
      <c r="B54" s="75" t="s">
        <v>10</v>
      </c>
      <c r="C54" s="2" t="s">
        <v>43</v>
      </c>
      <c r="D54" s="10">
        <v>2</v>
      </c>
      <c r="E54" s="131">
        <v>1</v>
      </c>
      <c r="F54" s="123"/>
      <c r="G54" s="123"/>
      <c r="H54" s="81"/>
      <c r="I54" s="78">
        <v>150</v>
      </c>
      <c r="J54" s="171"/>
      <c r="K54" s="201">
        <f t="shared" si="8"/>
        <v>150</v>
      </c>
      <c r="L54" s="201">
        <f>+K54*D54*E54</f>
        <v>300</v>
      </c>
      <c r="M54" s="62"/>
      <c r="N54" s="227"/>
      <c r="O54" s="227"/>
      <c r="P54" s="227"/>
      <c r="Q54" s="227"/>
      <c r="R54" s="227"/>
      <c r="S54" s="227"/>
      <c r="T54" s="227"/>
    </row>
    <row r="55" spans="2:20">
      <c r="B55" s="17" t="s">
        <v>101</v>
      </c>
      <c r="C55" s="2" t="s">
        <v>82</v>
      </c>
      <c r="D55" s="10">
        <v>2</v>
      </c>
      <c r="E55" s="3"/>
      <c r="F55" s="123"/>
      <c r="G55" s="123"/>
      <c r="H55" s="4"/>
      <c r="I55" s="89">
        <v>0</v>
      </c>
      <c r="J55" s="181"/>
      <c r="K55" s="201">
        <f t="shared" si="8"/>
        <v>0</v>
      </c>
      <c r="L55" s="141">
        <f>+K55*D55</f>
        <v>0</v>
      </c>
      <c r="M55" s="62"/>
      <c r="N55" s="227"/>
      <c r="O55" s="227"/>
      <c r="P55" s="227"/>
      <c r="Q55" s="227"/>
      <c r="R55" s="227"/>
      <c r="S55" s="227"/>
      <c r="T55" s="227"/>
    </row>
    <row r="56" spans="2:20" ht="15.75" thickBot="1">
      <c r="B56" s="157" t="s">
        <v>99</v>
      </c>
      <c r="C56" s="158" t="s">
        <v>83</v>
      </c>
      <c r="D56" s="159">
        <v>2</v>
      </c>
      <c r="E56" s="160"/>
      <c r="F56" s="161"/>
      <c r="G56" s="161"/>
      <c r="H56" s="162"/>
      <c r="I56" s="163">
        <v>0</v>
      </c>
      <c r="J56" s="182"/>
      <c r="K56" s="201">
        <f t="shared" si="8"/>
        <v>0</v>
      </c>
      <c r="L56" s="141">
        <f>+K56*D56</f>
        <v>0</v>
      </c>
      <c r="M56" s="62"/>
      <c r="N56" s="227"/>
      <c r="O56" s="227"/>
      <c r="P56" s="227"/>
      <c r="Q56" s="227"/>
      <c r="R56" s="227"/>
      <c r="S56" s="227"/>
      <c r="T56" s="227"/>
    </row>
    <row r="57" spans="2:20" ht="15.75" thickBot="1">
      <c r="B57" s="34"/>
      <c r="C57" s="35"/>
      <c r="D57" s="36"/>
      <c r="E57" s="36"/>
      <c r="F57" s="36"/>
      <c r="G57" s="36"/>
      <c r="H57" s="37"/>
      <c r="I57" s="38"/>
      <c r="J57" s="39"/>
      <c r="K57" s="102">
        <f>SUM(K48:K56)</f>
        <v>6815.4</v>
      </c>
      <c r="L57" s="205">
        <f>SUM(L48:L56)</f>
        <v>13630.8</v>
      </c>
      <c r="M57" s="62"/>
      <c r="N57" s="225"/>
      <c r="O57" s="226"/>
      <c r="P57" s="227"/>
      <c r="Q57" s="227"/>
      <c r="R57" s="227"/>
      <c r="S57" s="227"/>
      <c r="T57" s="227"/>
    </row>
    <row r="58" spans="2:20" ht="15.75" thickBot="1">
      <c r="B58" s="243"/>
      <c r="C58" s="244"/>
      <c r="D58" s="65"/>
      <c r="E58" s="65"/>
      <c r="F58" s="65"/>
      <c r="G58" s="65"/>
      <c r="H58" s="66"/>
      <c r="I58" s="67"/>
      <c r="J58" s="73"/>
      <c r="K58" s="68"/>
      <c r="L58" s="68"/>
      <c r="M58" s="62"/>
      <c r="N58" s="227"/>
      <c r="O58" s="228"/>
      <c r="P58" s="227"/>
      <c r="Q58" s="227"/>
      <c r="R58" s="227"/>
      <c r="S58" s="227"/>
      <c r="T58" s="227"/>
    </row>
    <row r="59" spans="2:20" ht="15.75" thickBot="1">
      <c r="B59" s="256" t="s">
        <v>49</v>
      </c>
      <c r="C59" s="257"/>
      <c r="D59" s="257"/>
      <c r="E59" s="257"/>
      <c r="F59" s="257"/>
      <c r="G59" s="257"/>
      <c r="H59" s="257"/>
      <c r="I59" s="257"/>
      <c r="J59" s="258"/>
      <c r="K59" s="266"/>
      <c r="L59" s="267"/>
      <c r="M59" s="62"/>
      <c r="N59" s="227"/>
      <c r="O59" s="227"/>
      <c r="P59" s="227"/>
      <c r="Q59" s="227"/>
      <c r="R59" s="227"/>
      <c r="S59" s="227"/>
      <c r="T59" s="227"/>
    </row>
    <row r="60" spans="2:20" ht="15.75" thickBot="1">
      <c r="B60" s="75" t="s">
        <v>8</v>
      </c>
      <c r="C60" s="231" t="s">
        <v>60</v>
      </c>
      <c r="D60" s="143">
        <v>2</v>
      </c>
      <c r="E60" s="231"/>
      <c r="F60" s="231"/>
      <c r="G60" s="232">
        <v>14</v>
      </c>
      <c r="H60" s="233"/>
      <c r="I60" s="76">
        <f>D4*G60</f>
        <v>5796</v>
      </c>
      <c r="J60" s="172"/>
      <c r="K60" s="52">
        <f>+I60*(1-J60)</f>
        <v>5796</v>
      </c>
      <c r="L60" s="50">
        <f>+K60*D60</f>
        <v>11592</v>
      </c>
      <c r="M60" s="62"/>
      <c r="N60" s="227"/>
      <c r="O60" s="227"/>
      <c r="P60" s="227"/>
      <c r="Q60" s="227"/>
      <c r="R60" s="227"/>
      <c r="S60" s="227"/>
      <c r="T60" s="227"/>
    </row>
    <row r="61" spans="2:20" ht="15.75" thickBot="1">
      <c r="B61" s="75" t="s">
        <v>9</v>
      </c>
      <c r="C61" s="3" t="s">
        <v>24</v>
      </c>
      <c r="D61" s="24"/>
      <c r="E61" s="25"/>
      <c r="F61" s="25"/>
      <c r="G61" s="25"/>
      <c r="H61" s="26"/>
      <c r="I61" s="27"/>
      <c r="J61" s="126"/>
      <c r="K61" s="32">
        <f>+K60</f>
        <v>5796</v>
      </c>
      <c r="L61" s="51">
        <f>+L60</f>
        <v>11592</v>
      </c>
      <c r="M61" s="62"/>
      <c r="N61" s="227"/>
      <c r="O61" s="227"/>
      <c r="P61" s="227"/>
      <c r="Q61" s="227"/>
      <c r="R61" s="227"/>
      <c r="S61" s="227"/>
      <c r="T61" s="227"/>
    </row>
    <row r="62" spans="2:20">
      <c r="B62" s="75" t="s">
        <v>108</v>
      </c>
      <c r="C62" s="3" t="s">
        <v>61</v>
      </c>
      <c r="D62" s="10">
        <v>2</v>
      </c>
      <c r="E62" s="3"/>
      <c r="F62" s="10" t="s">
        <v>33</v>
      </c>
      <c r="G62" s="3"/>
      <c r="H62" s="79">
        <v>0</v>
      </c>
      <c r="I62" s="78">
        <f>IF(AND($D$11&gt;0,$D$11&lt;=28),($I$60*0),0)</f>
        <v>0</v>
      </c>
      <c r="J62" s="170"/>
      <c r="K62" s="201">
        <f t="shared" ref="K62:K69" si="9">I62*(1-J62)</f>
        <v>0</v>
      </c>
      <c r="L62" s="201">
        <f t="shared" ref="L62:L68" si="10">+K62*D62</f>
        <v>0</v>
      </c>
      <c r="M62" s="62"/>
      <c r="N62" s="227"/>
      <c r="O62" s="227"/>
      <c r="P62" s="227"/>
      <c r="Q62" s="227"/>
      <c r="R62" s="227"/>
      <c r="S62" s="227"/>
      <c r="T62" s="227"/>
    </row>
    <row r="63" spans="2:20">
      <c r="B63" s="75" t="s">
        <v>109</v>
      </c>
      <c r="C63" s="3" t="s">
        <v>61</v>
      </c>
      <c r="D63" s="10">
        <v>2</v>
      </c>
      <c r="E63" s="3"/>
      <c r="F63" s="10" t="s">
        <v>34</v>
      </c>
      <c r="G63" s="3"/>
      <c r="H63" s="79">
        <v>7.4999999999999997E-2</v>
      </c>
      <c r="I63" s="78">
        <f>IF(AND($D$11&gt;28,$D$11&lt;=30),($K$61*0.075),0)</f>
        <v>434.7</v>
      </c>
      <c r="J63" s="170"/>
      <c r="K63" s="201">
        <f t="shared" si="9"/>
        <v>434.7</v>
      </c>
      <c r="L63" s="201">
        <f t="shared" si="10"/>
        <v>869.4</v>
      </c>
      <c r="M63" s="62"/>
      <c r="N63" s="227"/>
      <c r="O63" s="227"/>
      <c r="P63" s="227"/>
      <c r="Q63" s="227"/>
      <c r="R63" s="227"/>
      <c r="S63" s="227"/>
      <c r="T63" s="227"/>
    </row>
    <row r="64" spans="2:20">
      <c r="B64" s="75" t="s">
        <v>110</v>
      </c>
      <c r="C64" s="3" t="s">
        <v>61</v>
      </c>
      <c r="D64" s="10">
        <v>2</v>
      </c>
      <c r="E64" s="3"/>
      <c r="F64" s="10" t="s">
        <v>35</v>
      </c>
      <c r="G64" s="3"/>
      <c r="H64" s="79">
        <v>0.15</v>
      </c>
      <c r="I64" s="78">
        <f>IF(AND($D$11&gt;30,$D$11&lt;=32),($I$47*0.15),0)</f>
        <v>0</v>
      </c>
      <c r="J64" s="170"/>
      <c r="K64" s="201">
        <f t="shared" si="9"/>
        <v>0</v>
      </c>
      <c r="L64" s="201">
        <f t="shared" si="10"/>
        <v>0</v>
      </c>
      <c r="M64" s="62"/>
      <c r="N64" s="227"/>
      <c r="O64" s="227"/>
      <c r="P64" s="227"/>
      <c r="Q64" s="227"/>
      <c r="R64" s="227"/>
      <c r="S64" s="227"/>
      <c r="T64" s="227"/>
    </row>
    <row r="65" spans="2:20">
      <c r="B65" s="75" t="s">
        <v>111</v>
      </c>
      <c r="C65" s="3" t="s">
        <v>61</v>
      </c>
      <c r="D65" s="10">
        <v>2</v>
      </c>
      <c r="E65" s="3"/>
      <c r="F65" s="10" t="s">
        <v>36</v>
      </c>
      <c r="G65" s="3"/>
      <c r="H65" s="79">
        <v>0.22500000000000001</v>
      </c>
      <c r="I65" s="78">
        <f>IF(AND($D$11&gt;32,$D$11&lt;=34),($I$47*0.225),0)</f>
        <v>0</v>
      </c>
      <c r="J65" s="170"/>
      <c r="K65" s="201">
        <f t="shared" si="9"/>
        <v>0</v>
      </c>
      <c r="L65" s="201">
        <f t="shared" si="10"/>
        <v>0</v>
      </c>
      <c r="M65" s="62"/>
      <c r="N65" s="227"/>
      <c r="O65" s="227"/>
      <c r="P65" s="227"/>
      <c r="Q65" s="227"/>
      <c r="R65" s="227"/>
      <c r="S65" s="227"/>
      <c r="T65" s="227"/>
    </row>
    <row r="66" spans="2:20">
      <c r="B66" s="75" t="s">
        <v>112</v>
      </c>
      <c r="C66" s="3" t="s">
        <v>61</v>
      </c>
      <c r="D66" s="10">
        <v>2</v>
      </c>
      <c r="E66" s="3"/>
      <c r="F66" s="10" t="s">
        <v>37</v>
      </c>
      <c r="G66" s="3"/>
      <c r="H66" s="82">
        <v>0.3</v>
      </c>
      <c r="I66" s="78">
        <f>IF(AND($D$11&gt;34,$D$11&lt;=40),($I$47*0.3),0)</f>
        <v>0</v>
      </c>
      <c r="J66" s="170"/>
      <c r="K66" s="201">
        <f t="shared" si="9"/>
        <v>0</v>
      </c>
      <c r="L66" s="204">
        <f t="shared" si="10"/>
        <v>0</v>
      </c>
      <c r="M66" s="62"/>
      <c r="N66" s="227"/>
      <c r="O66" s="227"/>
      <c r="P66" s="227"/>
      <c r="Q66" s="227"/>
      <c r="R66" s="227"/>
      <c r="S66" s="227"/>
      <c r="T66" s="227"/>
    </row>
    <row r="67" spans="2:20">
      <c r="B67" s="17" t="s">
        <v>103</v>
      </c>
      <c r="C67" s="86" t="s">
        <v>95</v>
      </c>
      <c r="D67" s="230">
        <v>1</v>
      </c>
      <c r="E67" s="123"/>
      <c r="F67" s="123"/>
      <c r="G67" s="84">
        <v>65</v>
      </c>
      <c r="H67" s="80"/>
      <c r="I67" s="78">
        <f>(G60*G67)*0.5</f>
        <v>455</v>
      </c>
      <c r="J67" s="170"/>
      <c r="K67" s="201">
        <f t="shared" si="9"/>
        <v>455</v>
      </c>
      <c r="L67" s="201">
        <f t="shared" si="10"/>
        <v>455</v>
      </c>
      <c r="M67" s="62"/>
      <c r="N67" s="227"/>
      <c r="O67" s="227"/>
      <c r="P67" s="227"/>
      <c r="Q67" s="227"/>
      <c r="R67" s="227"/>
      <c r="S67" s="227"/>
      <c r="T67" s="227"/>
    </row>
    <row r="68" spans="2:20">
      <c r="B68" s="17" t="s">
        <v>104</v>
      </c>
      <c r="C68" s="86" t="s">
        <v>94</v>
      </c>
      <c r="D68" s="230">
        <v>1</v>
      </c>
      <c r="E68" s="123"/>
      <c r="F68" s="123"/>
      <c r="G68" s="123"/>
      <c r="H68" s="80"/>
      <c r="I68" s="89">
        <v>0</v>
      </c>
      <c r="J68" s="170"/>
      <c r="K68" s="201">
        <f t="shared" si="9"/>
        <v>0</v>
      </c>
      <c r="L68" s="201">
        <f t="shared" si="10"/>
        <v>0</v>
      </c>
      <c r="M68" s="62"/>
      <c r="N68" s="227"/>
      <c r="O68" s="227"/>
      <c r="P68" s="227"/>
      <c r="Q68" s="227"/>
      <c r="R68" s="227"/>
      <c r="S68" s="227"/>
      <c r="T68" s="227"/>
    </row>
    <row r="69" spans="2:20">
      <c r="B69" s="75" t="s">
        <v>11</v>
      </c>
      <c r="C69" s="2" t="s">
        <v>43</v>
      </c>
      <c r="D69" s="10">
        <v>2</v>
      </c>
      <c r="E69" s="131">
        <v>1</v>
      </c>
      <c r="F69" s="123"/>
      <c r="G69" s="123"/>
      <c r="H69" s="81"/>
      <c r="I69" s="78">
        <v>150</v>
      </c>
      <c r="J69" s="170"/>
      <c r="K69" s="201">
        <f t="shared" si="9"/>
        <v>150</v>
      </c>
      <c r="L69" s="201">
        <f>+K69*D69*E69</f>
        <v>300</v>
      </c>
      <c r="M69" s="62"/>
      <c r="N69" s="227"/>
      <c r="O69" s="227"/>
      <c r="P69" s="227"/>
      <c r="Q69" s="227"/>
      <c r="R69" s="227"/>
      <c r="S69" s="227"/>
      <c r="T69" s="227"/>
    </row>
    <row r="70" spans="2:20">
      <c r="B70" s="17" t="s">
        <v>92</v>
      </c>
      <c r="C70" s="2" t="s">
        <v>82</v>
      </c>
      <c r="D70" s="10">
        <v>2</v>
      </c>
      <c r="E70" s="3"/>
      <c r="F70" s="123"/>
      <c r="G70" s="123"/>
      <c r="H70" s="4"/>
      <c r="I70" s="89">
        <v>0</v>
      </c>
      <c r="J70" s="234"/>
      <c r="K70" s="201">
        <f>I70*(1-J70)</f>
        <v>0</v>
      </c>
      <c r="L70" s="201">
        <f>+K70*D70</f>
        <v>0</v>
      </c>
      <c r="M70" s="62"/>
      <c r="N70" s="227"/>
      <c r="O70" s="227"/>
      <c r="P70" s="227"/>
      <c r="Q70" s="227"/>
      <c r="R70" s="227"/>
      <c r="S70" s="227"/>
      <c r="T70" s="227"/>
    </row>
    <row r="71" spans="2:20" ht="15.75" thickBot="1">
      <c r="B71" s="157" t="s">
        <v>93</v>
      </c>
      <c r="C71" s="158" t="s">
        <v>83</v>
      </c>
      <c r="D71" s="159">
        <v>2</v>
      </c>
      <c r="E71" s="160"/>
      <c r="F71" s="161"/>
      <c r="G71" s="161"/>
      <c r="H71" s="162"/>
      <c r="I71" s="163">
        <v>0</v>
      </c>
      <c r="J71" s="235"/>
      <c r="K71" s="202">
        <f>I71*(1-J71)</f>
        <v>0</v>
      </c>
      <c r="L71" s="202">
        <f>+K71*D71</f>
        <v>0</v>
      </c>
      <c r="M71" s="62"/>
      <c r="N71" s="227"/>
      <c r="O71" s="226"/>
      <c r="P71" s="227"/>
      <c r="Q71" s="227"/>
      <c r="R71" s="227"/>
      <c r="S71" s="227"/>
      <c r="T71" s="227"/>
    </row>
    <row r="72" spans="2:20" ht="15.75" thickBot="1">
      <c r="B72" s="64"/>
      <c r="C72" s="36"/>
      <c r="D72" s="36"/>
      <c r="E72" s="36"/>
      <c r="F72" s="36"/>
      <c r="G72" s="36"/>
      <c r="H72" s="37"/>
      <c r="I72" s="38"/>
      <c r="J72" s="39"/>
      <c r="K72" s="63">
        <f>SUM(K61:K71)</f>
        <v>6835.7</v>
      </c>
      <c r="L72" s="102">
        <f>SUM(L61:L71)</f>
        <v>13216.4</v>
      </c>
      <c r="M72" s="62"/>
      <c r="N72" s="225"/>
      <c r="O72" s="226"/>
      <c r="P72" s="227"/>
      <c r="Q72" s="227"/>
      <c r="R72" s="227"/>
      <c r="S72" s="227"/>
      <c r="T72" s="227"/>
    </row>
    <row r="73" spans="2:20" ht="15.75" thickBot="1">
      <c r="B73" s="243"/>
      <c r="C73" s="244"/>
      <c r="D73" s="65"/>
      <c r="E73" s="65"/>
      <c r="F73" s="65"/>
      <c r="G73" s="65"/>
      <c r="H73" s="66"/>
      <c r="I73" s="67"/>
      <c r="J73" s="73"/>
      <c r="K73" s="68"/>
      <c r="L73" s="68"/>
      <c r="M73" s="62"/>
      <c r="N73" s="227"/>
      <c r="O73" s="228"/>
      <c r="P73" s="227"/>
      <c r="Q73" s="227"/>
      <c r="R73" s="227"/>
      <c r="S73" s="227"/>
      <c r="T73" s="227"/>
    </row>
    <row r="74" spans="2:20" ht="15.75" thickBot="1">
      <c r="B74" s="253" t="s">
        <v>47</v>
      </c>
      <c r="C74" s="254"/>
      <c r="D74" s="254"/>
      <c r="E74" s="254"/>
      <c r="F74" s="254"/>
      <c r="G74" s="254"/>
      <c r="H74" s="254"/>
      <c r="I74" s="254"/>
      <c r="J74" s="255"/>
      <c r="K74" s="120"/>
      <c r="L74" s="121"/>
      <c r="M74" s="71"/>
      <c r="N74" s="227"/>
      <c r="O74" s="227"/>
      <c r="P74" s="227"/>
      <c r="Q74" s="227"/>
      <c r="R74" s="227"/>
      <c r="S74" s="227"/>
      <c r="T74" s="227"/>
    </row>
    <row r="75" spans="2:20">
      <c r="B75" s="15" t="s">
        <v>8</v>
      </c>
      <c r="C75" s="42" t="s">
        <v>40</v>
      </c>
      <c r="D75" s="143">
        <v>2</v>
      </c>
      <c r="E75" s="42"/>
      <c r="F75" s="43"/>
      <c r="G75" s="43">
        <f>+G15</f>
        <v>414</v>
      </c>
      <c r="H75" s="44"/>
      <c r="I75" s="76">
        <v>8</v>
      </c>
      <c r="J75" s="167"/>
      <c r="K75" s="201">
        <f>+G75*I75*(1-J75)</f>
        <v>3312</v>
      </c>
      <c r="L75" s="201">
        <f>+K75*D75</f>
        <v>6624</v>
      </c>
      <c r="M75" s="16" t="s">
        <v>28</v>
      </c>
      <c r="N75" s="227"/>
      <c r="O75" s="227"/>
      <c r="P75" s="227"/>
      <c r="Q75" s="227"/>
      <c r="R75" s="227"/>
      <c r="S75" s="227"/>
      <c r="T75" s="227"/>
    </row>
    <row r="76" spans="2:20" ht="15.75" thickBot="1">
      <c r="B76" s="17" t="s">
        <v>9</v>
      </c>
      <c r="C76" s="3" t="s">
        <v>53</v>
      </c>
      <c r="D76" s="128">
        <v>2</v>
      </c>
      <c r="E76" s="11"/>
      <c r="F76" s="29" t="s">
        <v>44</v>
      </c>
      <c r="G76" s="30">
        <v>101</v>
      </c>
      <c r="H76" s="13"/>
      <c r="I76" s="77">
        <v>12</v>
      </c>
      <c r="J76" s="166"/>
      <c r="K76" s="201">
        <f>+G76*I76*(1-J76)</f>
        <v>1212</v>
      </c>
      <c r="L76" s="201">
        <f>+K76*D76</f>
        <v>2424</v>
      </c>
      <c r="M76" s="18" t="s">
        <v>29</v>
      </c>
      <c r="N76" s="227"/>
      <c r="O76" s="227"/>
      <c r="P76" s="227"/>
      <c r="Q76" s="227"/>
      <c r="R76" s="227"/>
      <c r="S76" s="227"/>
      <c r="T76" s="227"/>
    </row>
    <row r="77" spans="2:20" ht="15" customHeight="1" thickBot="1">
      <c r="B77" s="17" t="s">
        <v>10</v>
      </c>
      <c r="C77" s="23" t="s">
        <v>41</v>
      </c>
      <c r="D77" s="24"/>
      <c r="E77" s="25"/>
      <c r="F77" s="25"/>
      <c r="G77" s="25"/>
      <c r="H77" s="26"/>
      <c r="I77" s="27"/>
      <c r="J77" s="31"/>
      <c r="K77" s="32">
        <f>+K75+K76</f>
        <v>4524</v>
      </c>
      <c r="L77" s="51">
        <f>+L75+L76</f>
        <v>9048</v>
      </c>
      <c r="M77" s="18" t="s">
        <v>30</v>
      </c>
      <c r="N77" s="227"/>
      <c r="O77" s="227"/>
      <c r="P77" s="227"/>
      <c r="Q77" s="227"/>
      <c r="R77" s="227"/>
      <c r="S77" s="227"/>
      <c r="T77" s="227"/>
    </row>
    <row r="78" spans="2:20">
      <c r="B78" s="75" t="s">
        <v>103</v>
      </c>
      <c r="C78" s="3" t="s">
        <v>61</v>
      </c>
      <c r="D78" s="10">
        <v>2</v>
      </c>
      <c r="E78" s="3"/>
      <c r="F78" s="10" t="s">
        <v>33</v>
      </c>
      <c r="G78" s="3"/>
      <c r="H78" s="79">
        <v>0</v>
      </c>
      <c r="I78" s="78">
        <f>IF(AND($D$11&gt;0,$D$11&lt;=28),($I$60*0),0)</f>
        <v>0</v>
      </c>
      <c r="J78" s="169"/>
      <c r="K78" s="201">
        <f t="shared" ref="K78:K85" si="11">I78*(1-J78)</f>
        <v>0</v>
      </c>
      <c r="L78" s="201">
        <f t="shared" ref="L78:L83" si="12">+K78*D78</f>
        <v>0</v>
      </c>
      <c r="M78" s="18" t="s">
        <v>26</v>
      </c>
      <c r="N78" s="227"/>
      <c r="O78" s="227"/>
      <c r="P78" s="227"/>
      <c r="Q78" s="227"/>
      <c r="R78" s="227"/>
      <c r="S78" s="227"/>
      <c r="T78" s="227"/>
    </row>
    <row r="79" spans="2:20">
      <c r="B79" s="75" t="s">
        <v>104</v>
      </c>
      <c r="C79" s="3" t="s">
        <v>61</v>
      </c>
      <c r="D79" s="10">
        <v>2</v>
      </c>
      <c r="E79" s="3"/>
      <c r="F79" s="10" t="s">
        <v>34</v>
      </c>
      <c r="G79" s="3"/>
      <c r="H79" s="79">
        <v>7.4999999999999997E-2</v>
      </c>
      <c r="I79" s="78">
        <f>IF(AND($D$11&gt;28,$D$11&lt;=30),($K$77*0.075),0)</f>
        <v>339.3</v>
      </c>
      <c r="J79" s="169"/>
      <c r="K79" s="201">
        <f t="shared" si="11"/>
        <v>339.3</v>
      </c>
      <c r="L79" s="201">
        <f t="shared" si="12"/>
        <v>678.6</v>
      </c>
      <c r="M79" s="18" t="s">
        <v>26</v>
      </c>
      <c r="N79" s="227"/>
      <c r="O79" s="227"/>
      <c r="P79" s="226"/>
      <c r="Q79" s="226"/>
      <c r="R79" s="227"/>
      <c r="S79" s="227"/>
      <c r="T79" s="227"/>
    </row>
    <row r="80" spans="2:20">
      <c r="B80" s="75" t="s">
        <v>105</v>
      </c>
      <c r="C80" s="3" t="s">
        <v>61</v>
      </c>
      <c r="D80" s="10">
        <v>2</v>
      </c>
      <c r="E80" s="3"/>
      <c r="F80" s="10" t="s">
        <v>35</v>
      </c>
      <c r="G80" s="3"/>
      <c r="H80" s="79">
        <v>0.15</v>
      </c>
      <c r="I80" s="78">
        <f>IF(AND($D$11&gt;30,$D$11&lt;=32),($I$47*0.15),0)</f>
        <v>0</v>
      </c>
      <c r="J80" s="169"/>
      <c r="K80" s="201">
        <f t="shared" si="11"/>
        <v>0</v>
      </c>
      <c r="L80" s="201">
        <f t="shared" si="12"/>
        <v>0</v>
      </c>
      <c r="M80" s="18" t="s">
        <v>26</v>
      </c>
      <c r="N80" s="227"/>
      <c r="O80" s="227"/>
      <c r="P80" s="227"/>
      <c r="Q80" s="227"/>
      <c r="R80" s="227"/>
      <c r="S80" s="227"/>
      <c r="T80" s="227"/>
    </row>
    <row r="81" spans="2:20">
      <c r="B81" s="75" t="s">
        <v>106</v>
      </c>
      <c r="C81" s="3" t="s">
        <v>61</v>
      </c>
      <c r="D81" s="10">
        <v>2</v>
      </c>
      <c r="E81" s="3"/>
      <c r="F81" s="10" t="s">
        <v>36</v>
      </c>
      <c r="G81" s="3"/>
      <c r="H81" s="79">
        <v>0.22500000000000001</v>
      </c>
      <c r="I81" s="78">
        <f>IF(AND($D$11&gt;32,$D$11&lt;=34),($I$47*0.225),0)</f>
        <v>0</v>
      </c>
      <c r="J81" s="169"/>
      <c r="K81" s="201">
        <f t="shared" si="11"/>
        <v>0</v>
      </c>
      <c r="L81" s="201">
        <f t="shared" si="12"/>
        <v>0</v>
      </c>
      <c r="M81" s="18" t="s">
        <v>26</v>
      </c>
      <c r="N81" s="227"/>
      <c r="O81" s="227"/>
      <c r="P81" s="227"/>
      <c r="Q81" s="227"/>
      <c r="R81" s="227"/>
      <c r="S81" s="227"/>
      <c r="T81" s="227"/>
    </row>
    <row r="82" spans="2:20" ht="15.75" thickBot="1">
      <c r="B82" s="127" t="s">
        <v>107</v>
      </c>
      <c r="C82" s="3" t="s">
        <v>61</v>
      </c>
      <c r="D82" s="10">
        <v>2</v>
      </c>
      <c r="E82" s="3"/>
      <c r="F82" s="10" t="s">
        <v>37</v>
      </c>
      <c r="G82" s="3"/>
      <c r="H82" s="82">
        <v>0.3</v>
      </c>
      <c r="I82" s="78">
        <f>IF(AND($D$11&gt;34,$D$11&lt;=40),($I$47*0.3),0)</f>
        <v>0</v>
      </c>
      <c r="J82" s="169"/>
      <c r="K82" s="201">
        <f t="shared" si="11"/>
        <v>0</v>
      </c>
      <c r="L82" s="204">
        <f t="shared" si="12"/>
        <v>0</v>
      </c>
      <c r="M82" s="22" t="s">
        <v>26</v>
      </c>
      <c r="N82" s="227"/>
      <c r="O82" s="227"/>
      <c r="P82" s="227"/>
      <c r="Q82" s="227"/>
      <c r="R82" s="227"/>
      <c r="S82" s="227"/>
      <c r="T82" s="227"/>
    </row>
    <row r="83" spans="2:20">
      <c r="B83" s="17" t="s">
        <v>101</v>
      </c>
      <c r="C83" s="86" t="s">
        <v>95</v>
      </c>
      <c r="D83" s="230">
        <v>1</v>
      </c>
      <c r="E83" s="122"/>
      <c r="F83" s="122"/>
      <c r="G83" s="84">
        <v>65</v>
      </c>
      <c r="H83" s="85"/>
      <c r="I83" s="78">
        <f>+(I75*G83*D83)/2+K76/2</f>
        <v>866</v>
      </c>
      <c r="J83" s="170"/>
      <c r="K83" s="201">
        <f t="shared" si="11"/>
        <v>866</v>
      </c>
      <c r="L83" s="201">
        <f t="shared" si="12"/>
        <v>866</v>
      </c>
      <c r="M83" s="16" t="s">
        <v>27</v>
      </c>
      <c r="N83" s="227"/>
      <c r="O83" s="226"/>
      <c r="P83" s="226"/>
      <c r="Q83" s="226"/>
      <c r="R83" s="227"/>
      <c r="S83" s="227"/>
      <c r="T83" s="227"/>
    </row>
    <row r="84" spans="2:20">
      <c r="B84" s="17" t="s">
        <v>99</v>
      </c>
      <c r="C84" s="86" t="s">
        <v>94</v>
      </c>
      <c r="D84" s="230">
        <v>1</v>
      </c>
      <c r="E84" s="122"/>
      <c r="F84" s="122"/>
      <c r="G84" s="123"/>
      <c r="H84" s="85"/>
      <c r="I84" s="89">
        <v>0</v>
      </c>
      <c r="J84" s="169"/>
      <c r="K84" s="201">
        <f t="shared" ref="K84" si="13">I84*(1-J84)</f>
        <v>0</v>
      </c>
      <c r="L84" s="201">
        <f t="shared" ref="L84" si="14">+K84*D84</f>
        <v>0</v>
      </c>
      <c r="M84" s="148"/>
      <c r="N84" s="227"/>
      <c r="O84" s="226"/>
      <c r="P84" s="226"/>
      <c r="Q84" s="226"/>
      <c r="R84" s="227"/>
      <c r="S84" s="227"/>
      <c r="T84" s="227"/>
    </row>
    <row r="85" spans="2:20" ht="15.75" thickBot="1">
      <c r="B85" s="17" t="s">
        <v>12</v>
      </c>
      <c r="C85" s="2" t="s">
        <v>43</v>
      </c>
      <c r="D85" s="10">
        <v>2</v>
      </c>
      <c r="E85" s="131">
        <v>1</v>
      </c>
      <c r="F85" s="123"/>
      <c r="G85" s="123"/>
      <c r="H85" s="81"/>
      <c r="I85" s="78">
        <v>150</v>
      </c>
      <c r="J85" s="169"/>
      <c r="K85" s="201">
        <f t="shared" si="11"/>
        <v>150</v>
      </c>
      <c r="L85" s="201">
        <f>+K85*D85*E85</f>
        <v>300</v>
      </c>
      <c r="M85" s="33"/>
      <c r="N85" s="227"/>
      <c r="O85" s="227"/>
      <c r="P85" s="226"/>
      <c r="Q85" s="227"/>
      <c r="R85" s="227"/>
      <c r="S85" s="227"/>
      <c r="T85" s="227"/>
    </row>
    <row r="86" spans="2:20">
      <c r="B86" s="17" t="s">
        <v>102</v>
      </c>
      <c r="C86" s="2" t="s">
        <v>82</v>
      </c>
      <c r="D86" s="10">
        <v>2</v>
      </c>
      <c r="E86" s="3"/>
      <c r="F86" s="123"/>
      <c r="G86" s="123"/>
      <c r="H86" s="4"/>
      <c r="I86" s="89">
        <v>0</v>
      </c>
      <c r="J86" s="171"/>
      <c r="K86" s="201">
        <f>I86*(1-J86)</f>
        <v>0</v>
      </c>
      <c r="L86" s="201">
        <f>+K86*D86</f>
        <v>0</v>
      </c>
      <c r="M86" s="147"/>
      <c r="N86" s="227"/>
      <c r="O86" s="227"/>
      <c r="P86" s="226"/>
      <c r="Q86" s="227"/>
      <c r="R86" s="227"/>
      <c r="S86" s="227"/>
      <c r="T86" s="227"/>
    </row>
    <row r="87" spans="2:20" ht="15.75" thickBot="1">
      <c r="B87" s="157" t="s">
        <v>100</v>
      </c>
      <c r="C87" s="158" t="s">
        <v>83</v>
      </c>
      <c r="D87" s="159">
        <v>2</v>
      </c>
      <c r="E87" s="160"/>
      <c r="F87" s="161"/>
      <c r="G87" s="161"/>
      <c r="H87" s="162"/>
      <c r="I87" s="163">
        <v>0</v>
      </c>
      <c r="J87" s="179"/>
      <c r="K87" s="202">
        <f>I87*(1-J87)</f>
        <v>0</v>
      </c>
      <c r="L87" s="202">
        <f>+K87*D87</f>
        <v>0</v>
      </c>
      <c r="M87" s="147"/>
      <c r="N87" s="227"/>
      <c r="O87" s="227"/>
      <c r="P87" s="227"/>
      <c r="Q87" s="227"/>
      <c r="R87" s="227"/>
      <c r="S87" s="227"/>
      <c r="T87" s="227"/>
    </row>
    <row r="88" spans="2:20" ht="15.75" thickBot="1">
      <c r="B88" s="61"/>
      <c r="C88" s="46"/>
      <c r="D88" s="55"/>
      <c r="E88" s="55"/>
      <c r="F88" s="55"/>
      <c r="G88" s="55"/>
      <c r="H88" s="56"/>
      <c r="I88" s="57"/>
      <c r="J88" s="58"/>
      <c r="K88" s="60">
        <f>SUM(K77:K87)</f>
        <v>5879.3</v>
      </c>
      <c r="L88" s="60">
        <f>SUM(L77:L87)</f>
        <v>10892.6</v>
      </c>
      <c r="M88" s="62"/>
      <c r="N88" s="225"/>
      <c r="O88" s="226"/>
      <c r="P88" s="227"/>
      <c r="Q88" s="226"/>
      <c r="R88" s="227"/>
      <c r="S88" s="227"/>
      <c r="T88" s="227"/>
    </row>
    <row r="89" spans="2:20" ht="15.75" thickBot="1">
      <c r="B89" s="243"/>
      <c r="C89" s="244"/>
      <c r="D89" s="65"/>
      <c r="E89" s="65"/>
      <c r="F89" s="65"/>
      <c r="G89" s="65"/>
      <c r="H89" s="66"/>
      <c r="I89" s="67"/>
      <c r="J89" s="73"/>
      <c r="K89" s="68"/>
      <c r="L89" s="68"/>
      <c r="M89" s="62"/>
      <c r="N89" s="227"/>
      <c r="O89" s="228"/>
      <c r="P89" s="227"/>
      <c r="Q89" s="227"/>
      <c r="R89" s="227"/>
      <c r="S89" s="227"/>
      <c r="T89" s="227"/>
    </row>
    <row r="90" spans="2:20" ht="15.75" thickBot="1">
      <c r="B90" s="250" t="s">
        <v>48</v>
      </c>
      <c r="C90" s="251"/>
      <c r="D90" s="251"/>
      <c r="E90" s="251"/>
      <c r="F90" s="251"/>
      <c r="G90" s="251"/>
      <c r="H90" s="251"/>
      <c r="I90" s="251"/>
      <c r="J90" s="252"/>
      <c r="K90" s="120"/>
      <c r="L90" s="190"/>
      <c r="M90" s="70"/>
      <c r="N90" s="227"/>
      <c r="O90" s="228"/>
      <c r="P90" s="227"/>
      <c r="Q90" s="227"/>
      <c r="R90" s="227"/>
      <c r="S90" s="227"/>
      <c r="T90" s="227"/>
    </row>
    <row r="91" spans="2:20">
      <c r="B91" s="15" t="s">
        <v>8</v>
      </c>
      <c r="C91" s="3" t="s">
        <v>40</v>
      </c>
      <c r="D91" s="10">
        <v>2</v>
      </c>
      <c r="E91" s="3"/>
      <c r="F91" s="123"/>
      <c r="G91" s="28">
        <f>+G15</f>
        <v>414</v>
      </c>
      <c r="H91" s="4"/>
      <c r="I91" s="78">
        <v>8</v>
      </c>
      <c r="J91" s="169"/>
      <c r="K91" s="201">
        <f>+G91*I91*(1-J91)</f>
        <v>3312</v>
      </c>
      <c r="L91" s="201">
        <f>+K91*D91</f>
        <v>6624</v>
      </c>
      <c r="M91" s="5" t="s">
        <v>28</v>
      </c>
      <c r="N91" s="227"/>
      <c r="O91" s="227"/>
      <c r="P91" s="227"/>
      <c r="Q91" s="227"/>
      <c r="R91" s="227"/>
      <c r="S91" s="227"/>
      <c r="T91" s="227"/>
    </row>
    <row r="92" spans="2:20" ht="15.75" thickBot="1">
      <c r="B92" s="17" t="s">
        <v>9</v>
      </c>
      <c r="C92" s="3" t="s">
        <v>52</v>
      </c>
      <c r="D92" s="128">
        <v>2</v>
      </c>
      <c r="E92" s="11"/>
      <c r="F92" s="29" t="s">
        <v>44</v>
      </c>
      <c r="G92" s="30">
        <v>187</v>
      </c>
      <c r="H92" s="13"/>
      <c r="I92" s="77">
        <v>12</v>
      </c>
      <c r="J92" s="166"/>
      <c r="K92" s="201">
        <f>+G92*I92*(1-J92)</f>
        <v>2244</v>
      </c>
      <c r="L92" s="201">
        <f>+K92*D92</f>
        <v>4488</v>
      </c>
      <c r="M92" s="5" t="s">
        <v>29</v>
      </c>
      <c r="N92" s="227"/>
      <c r="O92" s="227"/>
      <c r="P92" s="227"/>
      <c r="Q92" s="227"/>
      <c r="R92" s="227"/>
      <c r="S92" s="227"/>
      <c r="T92" s="227"/>
    </row>
    <row r="93" spans="2:20" ht="15" customHeight="1" thickBot="1">
      <c r="B93" s="17" t="s">
        <v>10</v>
      </c>
      <c r="C93" s="23" t="s">
        <v>41</v>
      </c>
      <c r="D93" s="24"/>
      <c r="E93" s="25"/>
      <c r="F93" s="25"/>
      <c r="G93" s="25"/>
      <c r="H93" s="26"/>
      <c r="I93" s="27"/>
      <c r="J93" s="31"/>
      <c r="K93" s="32">
        <f>+K91+K92</f>
        <v>5556</v>
      </c>
      <c r="L93" s="51">
        <f>+L91+L92</f>
        <v>11112</v>
      </c>
      <c r="M93" s="5" t="s">
        <v>30</v>
      </c>
      <c r="N93" s="227"/>
      <c r="O93" s="227"/>
      <c r="P93" s="227"/>
      <c r="Q93" s="227"/>
      <c r="R93" s="227"/>
      <c r="S93" s="227"/>
      <c r="T93" s="227"/>
    </row>
    <row r="94" spans="2:20">
      <c r="B94" s="75" t="s">
        <v>103</v>
      </c>
      <c r="C94" s="3" t="s">
        <v>61</v>
      </c>
      <c r="D94" s="10">
        <v>2</v>
      </c>
      <c r="E94" s="3"/>
      <c r="F94" s="10" t="s">
        <v>33</v>
      </c>
      <c r="G94" s="3"/>
      <c r="H94" s="79">
        <v>0</v>
      </c>
      <c r="I94" s="78">
        <f>IF(AND($D$11&gt;0,$D$11&lt;=28),($I$60*0),0)</f>
        <v>0</v>
      </c>
      <c r="J94" s="169"/>
      <c r="K94" s="201">
        <f t="shared" ref="K94:K101" si="15">I94*(1-J94)</f>
        <v>0</v>
      </c>
      <c r="L94" s="201">
        <f t="shared" ref="L94:L99" si="16">+K94*D94</f>
        <v>0</v>
      </c>
      <c r="M94" s="5" t="s">
        <v>26</v>
      </c>
      <c r="N94" s="227"/>
      <c r="O94" s="227"/>
      <c r="P94" s="227"/>
      <c r="Q94" s="227"/>
      <c r="R94" s="227"/>
      <c r="S94" s="227"/>
      <c r="T94" s="227"/>
    </row>
    <row r="95" spans="2:20">
      <c r="B95" s="75" t="s">
        <v>104</v>
      </c>
      <c r="C95" s="3" t="s">
        <v>61</v>
      </c>
      <c r="D95" s="10">
        <v>2</v>
      </c>
      <c r="E95" s="3"/>
      <c r="F95" s="10" t="s">
        <v>34</v>
      </c>
      <c r="G95" s="3"/>
      <c r="H95" s="79">
        <v>7.4999999999999997E-2</v>
      </c>
      <c r="I95" s="78">
        <f>IF(AND($D$11&gt;28,$D$11&lt;=30),($K$93*0.075),0)</f>
        <v>416.7</v>
      </c>
      <c r="J95" s="169"/>
      <c r="K95" s="201">
        <f t="shared" si="15"/>
        <v>416.7</v>
      </c>
      <c r="L95" s="201">
        <f t="shared" si="16"/>
        <v>833.4</v>
      </c>
      <c r="M95" s="5" t="s">
        <v>26</v>
      </c>
      <c r="N95" s="227"/>
      <c r="O95" s="227"/>
      <c r="P95" s="227"/>
      <c r="Q95" s="227"/>
      <c r="R95" s="227"/>
      <c r="S95" s="227"/>
      <c r="T95" s="227"/>
    </row>
    <row r="96" spans="2:20">
      <c r="B96" s="75" t="s">
        <v>105</v>
      </c>
      <c r="C96" s="3" t="s">
        <v>61</v>
      </c>
      <c r="D96" s="10">
        <v>2</v>
      </c>
      <c r="E96" s="3"/>
      <c r="F96" s="10" t="s">
        <v>35</v>
      </c>
      <c r="G96" s="3"/>
      <c r="H96" s="79">
        <v>0.15</v>
      </c>
      <c r="I96" s="78">
        <f>IF(AND($D$11&gt;30,$D$11&lt;=32),($I$47*0.15),0)</f>
        <v>0</v>
      </c>
      <c r="J96" s="169"/>
      <c r="K96" s="201">
        <f t="shared" si="15"/>
        <v>0</v>
      </c>
      <c r="L96" s="201">
        <f t="shared" si="16"/>
        <v>0</v>
      </c>
      <c r="M96" s="5" t="s">
        <v>26</v>
      </c>
      <c r="N96" s="227"/>
      <c r="O96" s="227"/>
      <c r="P96" s="227"/>
      <c r="Q96" s="227"/>
      <c r="R96" s="227"/>
      <c r="S96" s="227"/>
      <c r="T96" s="227"/>
    </row>
    <row r="97" spans="2:20">
      <c r="B97" s="75" t="s">
        <v>106</v>
      </c>
      <c r="C97" s="3" t="s">
        <v>61</v>
      </c>
      <c r="D97" s="10">
        <v>2</v>
      </c>
      <c r="E97" s="3"/>
      <c r="F97" s="10" t="s">
        <v>36</v>
      </c>
      <c r="G97" s="3"/>
      <c r="H97" s="79">
        <v>0.22500000000000001</v>
      </c>
      <c r="I97" s="78">
        <f>IF(AND($D$11&gt;32,$D$11&lt;=34),($I$47*0.225),0)</f>
        <v>0</v>
      </c>
      <c r="J97" s="169"/>
      <c r="K97" s="201">
        <f t="shared" si="15"/>
        <v>0</v>
      </c>
      <c r="L97" s="201">
        <f t="shared" si="16"/>
        <v>0</v>
      </c>
      <c r="M97" s="5" t="s">
        <v>26</v>
      </c>
      <c r="N97" s="227"/>
      <c r="O97" s="227"/>
      <c r="P97" s="227"/>
      <c r="Q97" s="227"/>
      <c r="R97" s="227"/>
      <c r="S97" s="227"/>
      <c r="T97" s="227"/>
    </row>
    <row r="98" spans="2:20">
      <c r="B98" s="127" t="s">
        <v>107</v>
      </c>
      <c r="C98" s="3" t="s">
        <v>61</v>
      </c>
      <c r="D98" s="10">
        <v>2</v>
      </c>
      <c r="E98" s="3"/>
      <c r="F98" s="10" t="s">
        <v>37</v>
      </c>
      <c r="G98" s="3"/>
      <c r="H98" s="82">
        <v>0.3</v>
      </c>
      <c r="I98" s="78">
        <f>IF(AND($D$11&gt;34,$D$11&lt;=40),($I$47*0.3),0)</f>
        <v>0</v>
      </c>
      <c r="J98" s="169"/>
      <c r="K98" s="201">
        <f t="shared" si="15"/>
        <v>0</v>
      </c>
      <c r="L98" s="204">
        <f t="shared" si="16"/>
        <v>0</v>
      </c>
      <c r="M98" s="5" t="s">
        <v>26</v>
      </c>
      <c r="N98" s="227"/>
      <c r="O98" s="227"/>
      <c r="P98" s="227"/>
      <c r="Q98" s="227"/>
      <c r="R98" s="227"/>
      <c r="S98" s="227"/>
      <c r="T98" s="227"/>
    </row>
    <row r="99" spans="2:20">
      <c r="B99" s="17" t="s">
        <v>101</v>
      </c>
      <c r="C99" s="86" t="s">
        <v>95</v>
      </c>
      <c r="D99" s="230">
        <v>1</v>
      </c>
      <c r="E99" s="122"/>
      <c r="F99" s="122"/>
      <c r="G99" s="84">
        <v>65</v>
      </c>
      <c r="H99" s="85"/>
      <c r="I99" s="78">
        <f>+(I91*G99*D99)/2+K92/2</f>
        <v>1382</v>
      </c>
      <c r="J99" s="170"/>
      <c r="K99" s="201">
        <f t="shared" si="15"/>
        <v>1382</v>
      </c>
      <c r="L99" s="201">
        <f t="shared" si="16"/>
        <v>1382</v>
      </c>
      <c r="M99" s="20" t="s">
        <v>27</v>
      </c>
      <c r="N99" s="227"/>
      <c r="O99" s="227"/>
      <c r="P99" s="226"/>
      <c r="Q99" s="226"/>
      <c r="R99" s="227"/>
      <c r="S99" s="227"/>
      <c r="T99" s="227"/>
    </row>
    <row r="100" spans="2:20">
      <c r="B100" s="17" t="s">
        <v>99</v>
      </c>
      <c r="C100" s="86" t="s">
        <v>94</v>
      </c>
      <c r="D100" s="230">
        <v>1</v>
      </c>
      <c r="E100" s="122"/>
      <c r="F100" s="122"/>
      <c r="G100" s="123"/>
      <c r="H100" s="85"/>
      <c r="I100" s="89">
        <v>0</v>
      </c>
      <c r="J100" s="169"/>
      <c r="K100" s="201">
        <f t="shared" ref="K100" si="17">I100*(1-J100)</f>
        <v>0</v>
      </c>
      <c r="L100" s="201">
        <f t="shared" ref="L100" si="18">+K100*D100</f>
        <v>0</v>
      </c>
      <c r="M100" s="148"/>
      <c r="N100" s="227"/>
      <c r="O100" s="227"/>
      <c r="P100" s="226"/>
      <c r="Q100" s="226"/>
      <c r="R100" s="227"/>
      <c r="S100" s="227"/>
      <c r="T100" s="227"/>
    </row>
    <row r="101" spans="2:20" ht="15.75" thickBot="1">
      <c r="B101" s="17" t="s">
        <v>12</v>
      </c>
      <c r="C101" s="2" t="s">
        <v>43</v>
      </c>
      <c r="D101" s="10">
        <v>2</v>
      </c>
      <c r="E101" s="131">
        <v>1</v>
      </c>
      <c r="F101" s="123"/>
      <c r="G101" s="123"/>
      <c r="H101" s="81"/>
      <c r="I101" s="78">
        <v>150</v>
      </c>
      <c r="J101" s="169"/>
      <c r="K101" s="201">
        <f t="shared" si="15"/>
        <v>150</v>
      </c>
      <c r="L101" s="201">
        <f>+K101*D101*E101</f>
        <v>300</v>
      </c>
      <c r="M101" s="33"/>
      <c r="N101" s="227"/>
      <c r="O101" s="227"/>
      <c r="P101" s="227"/>
      <c r="Q101" s="227"/>
      <c r="R101" s="227"/>
      <c r="S101" s="227"/>
      <c r="T101" s="227"/>
    </row>
    <row r="102" spans="2:20" ht="15.75" thickBot="1">
      <c r="B102" s="17" t="s">
        <v>102</v>
      </c>
      <c r="C102" s="2" t="s">
        <v>82</v>
      </c>
      <c r="D102" s="10">
        <v>2</v>
      </c>
      <c r="E102" s="3"/>
      <c r="F102" s="123"/>
      <c r="G102" s="123"/>
      <c r="H102" s="4"/>
      <c r="I102" s="89">
        <v>0</v>
      </c>
      <c r="J102" s="171"/>
      <c r="K102" s="201">
        <f>I102*(1-J102)</f>
        <v>0</v>
      </c>
      <c r="L102" s="201">
        <f>+K102*D102</f>
        <v>0</v>
      </c>
      <c r="M102" s="33"/>
      <c r="N102" s="227"/>
      <c r="O102" s="227"/>
      <c r="P102" s="227"/>
      <c r="Q102" s="227"/>
      <c r="R102" s="227"/>
      <c r="S102" s="227"/>
      <c r="T102" s="227"/>
    </row>
    <row r="103" spans="2:20" ht="15.75" thickBot="1">
      <c r="B103" s="157" t="s">
        <v>100</v>
      </c>
      <c r="C103" s="158" t="s">
        <v>83</v>
      </c>
      <c r="D103" s="159">
        <v>2</v>
      </c>
      <c r="E103" s="160"/>
      <c r="F103" s="161"/>
      <c r="G103" s="161"/>
      <c r="H103" s="162"/>
      <c r="I103" s="163">
        <v>0</v>
      </c>
      <c r="J103" s="179"/>
      <c r="K103" s="202">
        <f>I103*(1-J103)</f>
        <v>0</v>
      </c>
      <c r="L103" s="202">
        <f>+K103*D103</f>
        <v>0</v>
      </c>
      <c r="M103" s="33"/>
      <c r="N103" s="227"/>
      <c r="O103" s="227"/>
      <c r="P103" s="227"/>
      <c r="Q103" s="227"/>
      <c r="R103" s="227"/>
      <c r="S103" s="227"/>
      <c r="T103" s="227"/>
    </row>
    <row r="104" spans="2:20" ht="15.75" thickBot="1">
      <c r="B104" s="34"/>
      <c r="C104" s="35"/>
      <c r="D104" s="36"/>
      <c r="E104" s="36"/>
      <c r="F104" s="36"/>
      <c r="G104" s="36"/>
      <c r="H104" s="37"/>
      <c r="I104" s="38"/>
      <c r="J104" s="39"/>
      <c r="K104" s="60">
        <f>SUM(K93:K103)</f>
        <v>7504.7</v>
      </c>
      <c r="L104" s="60">
        <f>SUM(L93:L103)</f>
        <v>13627.4</v>
      </c>
      <c r="M104" s="40"/>
      <c r="N104" s="227"/>
      <c r="O104" s="226"/>
      <c r="P104" s="227"/>
      <c r="Q104" s="227"/>
      <c r="R104" s="227"/>
      <c r="S104" s="227"/>
      <c r="T104" s="227"/>
    </row>
    <row r="105" spans="2:20">
      <c r="N105" s="227"/>
      <c r="O105" s="228"/>
      <c r="P105" s="227"/>
      <c r="Q105" s="227"/>
      <c r="R105" s="227"/>
      <c r="S105" s="227"/>
      <c r="T105" s="227"/>
    </row>
    <row r="106" spans="2:20" ht="15.75" thickBot="1">
      <c r="B106" s="263" t="s">
        <v>79</v>
      </c>
      <c r="C106" s="264"/>
      <c r="D106" s="264"/>
      <c r="E106" s="264"/>
      <c r="F106" s="264"/>
      <c r="G106" s="264"/>
      <c r="H106" s="264"/>
      <c r="I106" s="264"/>
      <c r="J106" s="265"/>
      <c r="K106" s="63">
        <f>K104+K88+K72+K57+K44+K28</f>
        <v>41175.1</v>
      </c>
      <c r="L106" s="63">
        <f>L104+L88+L72+L57+L44+L28</f>
        <v>77399.199999999997</v>
      </c>
      <c r="O106" s="224"/>
      <c r="Q106" s="164"/>
    </row>
    <row r="107" spans="2:20" ht="15.75" thickBot="1"/>
    <row r="108" spans="2:20" ht="19.5" thickBot="1">
      <c r="B108" s="116" t="s">
        <v>59</v>
      </c>
    </row>
    <row r="109" spans="2:20" ht="15.75" thickBot="1">
      <c r="M109" s="19"/>
    </row>
    <row r="110" spans="2:20">
      <c r="B110" s="277" t="s">
        <v>74</v>
      </c>
      <c r="C110" s="278"/>
      <c r="D110" s="278"/>
      <c r="E110" s="278"/>
      <c r="F110" s="278"/>
      <c r="G110" s="278"/>
      <c r="H110" s="278"/>
      <c r="I110" s="278"/>
      <c r="J110" s="279"/>
      <c r="K110" s="112">
        <f>SUM(K111:K111)</f>
        <v>0</v>
      </c>
      <c r="L110" s="113">
        <f>SUM(L111:L111)</f>
        <v>0</v>
      </c>
      <c r="M110" s="88"/>
    </row>
    <row r="111" spans="2:20">
      <c r="B111" s="17" t="s">
        <v>8</v>
      </c>
      <c r="C111" s="86" t="s">
        <v>76</v>
      </c>
      <c r="D111" s="10">
        <v>2</v>
      </c>
      <c r="E111" s="273"/>
      <c r="F111" s="274"/>
      <c r="G111" s="274"/>
      <c r="H111" s="275"/>
      <c r="I111" s="89"/>
      <c r="J111" s="132"/>
      <c r="K111" s="90">
        <f>I111</f>
        <v>0</v>
      </c>
      <c r="L111" s="114">
        <f>+K111*D111</f>
        <v>0</v>
      </c>
      <c r="M111" s="5" t="s">
        <v>62</v>
      </c>
    </row>
    <row r="112" spans="2:20">
      <c r="B112" s="280" t="s">
        <v>63</v>
      </c>
      <c r="C112" s="281"/>
      <c r="D112" s="281"/>
      <c r="E112" s="281"/>
      <c r="F112" s="281"/>
      <c r="G112" s="281"/>
      <c r="H112" s="281"/>
      <c r="I112" s="281"/>
      <c r="J112" s="282"/>
      <c r="K112" s="87">
        <f>SUM(K113:K113)</f>
        <v>0</v>
      </c>
      <c r="L112" s="115">
        <f>SUM(L113:L113)</f>
        <v>0</v>
      </c>
      <c r="M112" s="88"/>
    </row>
    <row r="113" spans="2:15">
      <c r="B113" s="211" t="s">
        <v>9</v>
      </c>
      <c r="C113" s="212" t="s">
        <v>81</v>
      </c>
      <c r="D113" s="213">
        <v>5</v>
      </c>
      <c r="E113" s="283"/>
      <c r="F113" s="284"/>
      <c r="G113" s="284"/>
      <c r="H113" s="285"/>
      <c r="I113" s="150"/>
      <c r="J113" s="214"/>
      <c r="K113" s="215">
        <f>I113</f>
        <v>0</v>
      </c>
      <c r="L113" s="114">
        <f>+K113*D113</f>
        <v>0</v>
      </c>
      <c r="M113" s="5" t="s">
        <v>72</v>
      </c>
    </row>
    <row r="114" spans="2:15">
      <c r="B114" s="270" t="s">
        <v>69</v>
      </c>
      <c r="C114" s="271"/>
      <c r="D114" s="271"/>
      <c r="E114" s="271"/>
      <c r="F114" s="271"/>
      <c r="G114" s="271"/>
      <c r="H114" s="271"/>
      <c r="I114" s="271"/>
      <c r="J114" s="272"/>
      <c r="K114" s="87">
        <f>SUM(K115:K115)</f>
        <v>150</v>
      </c>
      <c r="L114" s="115">
        <f>SUM(L115:L115)</f>
        <v>150</v>
      </c>
      <c r="M114" s="210"/>
    </row>
    <row r="115" spans="2:15">
      <c r="B115" s="191" t="s">
        <v>10</v>
      </c>
      <c r="C115" s="2" t="s">
        <v>70</v>
      </c>
      <c r="D115" s="273"/>
      <c r="E115" s="274"/>
      <c r="F115" s="274"/>
      <c r="G115" s="274"/>
      <c r="H115" s="275"/>
      <c r="I115" s="12">
        <v>150</v>
      </c>
      <c r="J115" s="171"/>
      <c r="K115" s="12">
        <f>I115*(1-J115)</f>
        <v>150</v>
      </c>
      <c r="L115" s="209">
        <f>+K115</f>
        <v>150</v>
      </c>
      <c r="M115" s="210"/>
      <c r="O115" s="223"/>
    </row>
    <row r="116" spans="2:15">
      <c r="B116" s="280" t="s">
        <v>64</v>
      </c>
      <c r="C116" s="281"/>
      <c r="D116" s="281"/>
      <c r="E116" s="281"/>
      <c r="F116" s="281"/>
      <c r="G116" s="281"/>
      <c r="H116" s="281"/>
      <c r="I116" s="281"/>
      <c r="J116" s="282"/>
      <c r="K116" s="216">
        <f>+SUM(K117)</f>
        <v>0</v>
      </c>
      <c r="L116" s="115">
        <f>L117</f>
        <v>0</v>
      </c>
      <c r="M116" s="88"/>
      <c r="O116" s="223"/>
    </row>
    <row r="117" spans="2:15">
      <c r="B117" s="17" t="s">
        <v>11</v>
      </c>
      <c r="C117" s="3" t="s">
        <v>65</v>
      </c>
      <c r="D117" s="273"/>
      <c r="E117" s="274"/>
      <c r="F117" s="274"/>
      <c r="G117" s="274"/>
      <c r="H117" s="275"/>
      <c r="I117" s="109"/>
      <c r="J117" s="137"/>
      <c r="K117" s="110">
        <f>+I117</f>
        <v>0</v>
      </c>
      <c r="L117" s="114">
        <f>+K117</f>
        <v>0</v>
      </c>
      <c r="M117" s="5" t="s">
        <v>66</v>
      </c>
      <c r="O117" s="223"/>
    </row>
    <row r="118" spans="2:15">
      <c r="B118" s="280" t="s">
        <v>73</v>
      </c>
      <c r="C118" s="281"/>
      <c r="D118" s="281"/>
      <c r="E118" s="281"/>
      <c r="F118" s="281"/>
      <c r="G118" s="281"/>
      <c r="H118" s="281"/>
      <c r="I118" s="281"/>
      <c r="J118" s="282"/>
      <c r="K118" s="140"/>
      <c r="L118" s="115">
        <f>L119</f>
        <v>930.59039999999993</v>
      </c>
      <c r="M118" s="93"/>
      <c r="O118" s="223"/>
    </row>
    <row r="119" spans="2:15" ht="15.75" thickBot="1">
      <c r="B119" s="21" t="s">
        <v>12</v>
      </c>
      <c r="C119" s="101" t="s">
        <v>68</v>
      </c>
      <c r="D119" s="286"/>
      <c r="E119" s="287"/>
      <c r="F119" s="287"/>
      <c r="G119" s="287"/>
      <c r="H119" s="288"/>
      <c r="I119" s="139"/>
      <c r="J119" s="139"/>
      <c r="K119" s="139"/>
      <c r="L119" s="119">
        <f>+(L106+L110+L112+L114)*1.2%</f>
        <v>930.59039999999993</v>
      </c>
      <c r="M119" s="111" t="s">
        <v>68</v>
      </c>
      <c r="O119" s="223"/>
    </row>
    <row r="120" spans="2:15" ht="15.75" thickBot="1">
      <c r="B120" s="36"/>
      <c r="C120" s="36"/>
      <c r="D120" s="36"/>
      <c r="E120" s="36"/>
      <c r="F120" s="36"/>
      <c r="G120" s="37"/>
      <c r="H120" s="38"/>
      <c r="I120" s="39"/>
      <c r="J120" s="63"/>
      <c r="K120" s="102"/>
      <c r="L120" s="102">
        <f>L110+L112+L114+L116+L118</f>
        <v>1080.5904</v>
      </c>
      <c r="M120" s="19"/>
      <c r="O120" s="223"/>
    </row>
    <row r="121" spans="2:15">
      <c r="M121" s="19"/>
      <c r="O121" s="223"/>
    </row>
    <row r="122" spans="2:15" ht="15.75" thickBot="1">
      <c r="M122" s="19"/>
      <c r="O122" s="223"/>
    </row>
    <row r="123" spans="2:15" ht="29.25" thickBot="1">
      <c r="B123" s="246" t="s">
        <v>25</v>
      </c>
      <c r="C123" s="247"/>
      <c r="D123" s="247"/>
      <c r="E123" s="247"/>
      <c r="F123" s="247"/>
      <c r="G123" s="247"/>
      <c r="H123" s="247"/>
      <c r="I123" s="247"/>
      <c r="J123" s="248"/>
      <c r="K123" s="249">
        <f>+L106+L120</f>
        <v>78479.790399999998</v>
      </c>
      <c r="L123" s="249"/>
      <c r="M123" s="19"/>
      <c r="O123" s="223"/>
    </row>
    <row r="124" spans="2:15">
      <c r="M124" s="19"/>
      <c r="O124" s="223"/>
    </row>
    <row r="125" spans="2:15" ht="18.75">
      <c r="B125" s="276" t="s">
        <v>13</v>
      </c>
      <c r="C125" s="276"/>
      <c r="O125" s="223"/>
    </row>
    <row r="126" spans="2:15" ht="18.75">
      <c r="B126" s="236" t="s">
        <v>14</v>
      </c>
      <c r="C126" s="239" t="s">
        <v>96</v>
      </c>
      <c r="O126" s="223"/>
    </row>
    <row r="127" spans="2:15" ht="30">
      <c r="B127" s="237" t="s">
        <v>15</v>
      </c>
      <c r="C127" s="7" t="s">
        <v>84</v>
      </c>
    </row>
    <row r="128" spans="2:15" ht="30">
      <c r="B128" s="236" t="s">
        <v>16</v>
      </c>
      <c r="C128" s="7" t="s">
        <v>91</v>
      </c>
    </row>
    <row r="129" spans="2:3" ht="30">
      <c r="B129" s="237" t="s">
        <v>71</v>
      </c>
      <c r="C129" s="7" t="s">
        <v>78</v>
      </c>
    </row>
    <row r="130" spans="2:3" ht="18.75">
      <c r="B130" s="237" t="s">
        <v>77</v>
      </c>
      <c r="C130" s="7" t="s">
        <v>86</v>
      </c>
    </row>
    <row r="131" spans="2:3" ht="30">
      <c r="B131" s="237" t="s">
        <v>85</v>
      </c>
      <c r="C131" s="217" t="s">
        <v>97</v>
      </c>
    </row>
    <row r="132" spans="2:3" ht="30">
      <c r="B132" s="238" t="s">
        <v>89</v>
      </c>
      <c r="C132" s="217" t="s">
        <v>98</v>
      </c>
    </row>
  </sheetData>
  <protectedRanges>
    <protectedRange password="CE7A" sqref="H110:J113 H116:J119" name="Empresas"/>
  </protectedRanges>
  <mergeCells count="23">
    <mergeCell ref="B125:C125"/>
    <mergeCell ref="B110:J110"/>
    <mergeCell ref="B112:J112"/>
    <mergeCell ref="B116:J116"/>
    <mergeCell ref="B118:J118"/>
    <mergeCell ref="E111:H111"/>
    <mergeCell ref="E113:H113"/>
    <mergeCell ref="D117:H117"/>
    <mergeCell ref="D119:H119"/>
    <mergeCell ref="C2:M2"/>
    <mergeCell ref="B123:J123"/>
    <mergeCell ref="K123:L123"/>
    <mergeCell ref="B90:J90"/>
    <mergeCell ref="B74:J74"/>
    <mergeCell ref="B59:J59"/>
    <mergeCell ref="B46:J46"/>
    <mergeCell ref="B30:J30"/>
    <mergeCell ref="B14:J14"/>
    <mergeCell ref="B106:J106"/>
    <mergeCell ref="K59:L59"/>
    <mergeCell ref="K46:L46"/>
    <mergeCell ref="B114:J114"/>
    <mergeCell ref="D115:H115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43" orientation="landscape" horizontalDpi="4294967293" verticalDpi="4294967293" r:id="rId1"/>
  <ignoredErrors>
    <ignoredError sqref="L61 L48 L33 L17 L77 L93" formula="1"/>
    <ignoredError sqref="L110 L118 L112 L1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0"/>
  <sheetViews>
    <sheetView showGridLines="0" zoomScale="60" zoomScaleNormal="60" workbookViewId="0">
      <selection activeCell="D51" sqref="D51"/>
    </sheetView>
  </sheetViews>
  <sheetFormatPr baseColWidth="10" defaultRowHeight="15"/>
  <cols>
    <col min="1" max="1" width="3.28515625" style="1" bestFit="1" customWidth="1"/>
    <col min="2" max="2" width="11.7109375" customWidth="1"/>
    <col min="3" max="3" width="100.5703125" customWidth="1"/>
    <col min="4" max="4" width="14.85546875" customWidth="1"/>
    <col min="5" max="5" width="7.28515625" customWidth="1"/>
    <col min="6" max="6" width="21" bestFit="1" customWidth="1"/>
    <col min="7" max="7" width="11.5703125" bestFit="1" customWidth="1"/>
    <col min="8" max="8" width="11.42578125" bestFit="1" customWidth="1"/>
    <col min="9" max="9" width="18.5703125" bestFit="1" customWidth="1"/>
    <col min="10" max="10" width="19.42578125" bestFit="1" customWidth="1"/>
    <col min="11" max="11" width="20.140625" bestFit="1" customWidth="1"/>
    <col min="12" max="12" width="20.5703125" bestFit="1" customWidth="1"/>
    <col min="13" max="13" width="59.5703125" hidden="1" customWidth="1"/>
    <col min="14" max="14" width="12.85546875" bestFit="1" customWidth="1"/>
    <col min="15" max="15" width="20.140625" customWidth="1"/>
    <col min="257" max="257" width="3.28515625" bestFit="1" customWidth="1"/>
    <col min="258" max="258" width="4.7109375" customWidth="1"/>
    <col min="259" max="259" width="92.140625" customWidth="1"/>
    <col min="260" max="260" width="8.85546875" bestFit="1" customWidth="1"/>
    <col min="261" max="261" width="6.42578125" bestFit="1" customWidth="1"/>
    <col min="262" max="262" width="21" bestFit="1" customWidth="1"/>
    <col min="263" max="263" width="6" bestFit="1" customWidth="1"/>
    <col min="264" max="264" width="9" customWidth="1"/>
    <col min="265" max="265" width="14.7109375" customWidth="1"/>
    <col min="266" max="266" width="12.7109375" customWidth="1"/>
    <col min="267" max="267" width="11.5703125" customWidth="1"/>
    <col min="268" max="268" width="15.140625" customWidth="1"/>
    <col min="269" max="269" width="102.5703125" customWidth="1"/>
    <col min="513" max="513" width="3.28515625" bestFit="1" customWidth="1"/>
    <col min="514" max="514" width="4.7109375" customWidth="1"/>
    <col min="515" max="515" width="92.140625" customWidth="1"/>
    <col min="516" max="516" width="8.85546875" bestFit="1" customWidth="1"/>
    <col min="517" max="517" width="6.42578125" bestFit="1" customWidth="1"/>
    <col min="518" max="518" width="21" bestFit="1" customWidth="1"/>
    <col min="519" max="519" width="6" bestFit="1" customWidth="1"/>
    <col min="520" max="520" width="9" customWidth="1"/>
    <col min="521" max="521" width="14.7109375" customWidth="1"/>
    <col min="522" max="522" width="12.7109375" customWidth="1"/>
    <col min="523" max="523" width="11.5703125" customWidth="1"/>
    <col min="524" max="524" width="15.140625" customWidth="1"/>
    <col min="525" max="525" width="102.5703125" customWidth="1"/>
    <col min="769" max="769" width="3.28515625" bestFit="1" customWidth="1"/>
    <col min="770" max="770" width="4.7109375" customWidth="1"/>
    <col min="771" max="771" width="92.140625" customWidth="1"/>
    <col min="772" max="772" width="8.85546875" bestFit="1" customWidth="1"/>
    <col min="773" max="773" width="6.42578125" bestFit="1" customWidth="1"/>
    <col min="774" max="774" width="21" bestFit="1" customWidth="1"/>
    <col min="775" max="775" width="6" bestFit="1" customWidth="1"/>
    <col min="776" max="776" width="9" customWidth="1"/>
    <col min="777" max="777" width="14.7109375" customWidth="1"/>
    <col min="778" max="778" width="12.7109375" customWidth="1"/>
    <col min="779" max="779" width="11.5703125" customWidth="1"/>
    <col min="780" max="780" width="15.140625" customWidth="1"/>
    <col min="781" max="781" width="102.5703125" customWidth="1"/>
    <col min="1025" max="1025" width="3.28515625" bestFit="1" customWidth="1"/>
    <col min="1026" max="1026" width="4.7109375" customWidth="1"/>
    <col min="1027" max="1027" width="92.140625" customWidth="1"/>
    <col min="1028" max="1028" width="8.85546875" bestFit="1" customWidth="1"/>
    <col min="1029" max="1029" width="6.42578125" bestFit="1" customWidth="1"/>
    <col min="1030" max="1030" width="21" bestFit="1" customWidth="1"/>
    <col min="1031" max="1031" width="6" bestFit="1" customWidth="1"/>
    <col min="1032" max="1032" width="9" customWidth="1"/>
    <col min="1033" max="1033" width="14.7109375" customWidth="1"/>
    <col min="1034" max="1034" width="12.7109375" customWidth="1"/>
    <col min="1035" max="1035" width="11.5703125" customWidth="1"/>
    <col min="1036" max="1036" width="15.140625" customWidth="1"/>
    <col min="1037" max="1037" width="102.5703125" customWidth="1"/>
    <col min="1281" max="1281" width="3.28515625" bestFit="1" customWidth="1"/>
    <col min="1282" max="1282" width="4.7109375" customWidth="1"/>
    <col min="1283" max="1283" width="92.140625" customWidth="1"/>
    <col min="1284" max="1284" width="8.85546875" bestFit="1" customWidth="1"/>
    <col min="1285" max="1285" width="6.42578125" bestFit="1" customWidth="1"/>
    <col min="1286" max="1286" width="21" bestFit="1" customWidth="1"/>
    <col min="1287" max="1287" width="6" bestFit="1" customWidth="1"/>
    <col min="1288" max="1288" width="9" customWidth="1"/>
    <col min="1289" max="1289" width="14.7109375" customWidth="1"/>
    <col min="1290" max="1290" width="12.7109375" customWidth="1"/>
    <col min="1291" max="1291" width="11.5703125" customWidth="1"/>
    <col min="1292" max="1292" width="15.140625" customWidth="1"/>
    <col min="1293" max="1293" width="102.5703125" customWidth="1"/>
    <col min="1537" max="1537" width="3.28515625" bestFit="1" customWidth="1"/>
    <col min="1538" max="1538" width="4.7109375" customWidth="1"/>
    <col min="1539" max="1539" width="92.140625" customWidth="1"/>
    <col min="1540" max="1540" width="8.85546875" bestFit="1" customWidth="1"/>
    <col min="1541" max="1541" width="6.42578125" bestFit="1" customWidth="1"/>
    <col min="1542" max="1542" width="21" bestFit="1" customWidth="1"/>
    <col min="1543" max="1543" width="6" bestFit="1" customWidth="1"/>
    <col min="1544" max="1544" width="9" customWidth="1"/>
    <col min="1545" max="1545" width="14.7109375" customWidth="1"/>
    <col min="1546" max="1546" width="12.7109375" customWidth="1"/>
    <col min="1547" max="1547" width="11.5703125" customWidth="1"/>
    <col min="1548" max="1548" width="15.140625" customWidth="1"/>
    <col min="1549" max="1549" width="102.5703125" customWidth="1"/>
    <col min="1793" max="1793" width="3.28515625" bestFit="1" customWidth="1"/>
    <col min="1794" max="1794" width="4.7109375" customWidth="1"/>
    <col min="1795" max="1795" width="92.140625" customWidth="1"/>
    <col min="1796" max="1796" width="8.85546875" bestFit="1" customWidth="1"/>
    <col min="1797" max="1797" width="6.42578125" bestFit="1" customWidth="1"/>
    <col min="1798" max="1798" width="21" bestFit="1" customWidth="1"/>
    <col min="1799" max="1799" width="6" bestFit="1" customWidth="1"/>
    <col min="1800" max="1800" width="9" customWidth="1"/>
    <col min="1801" max="1801" width="14.7109375" customWidth="1"/>
    <col min="1802" max="1802" width="12.7109375" customWidth="1"/>
    <col min="1803" max="1803" width="11.5703125" customWidth="1"/>
    <col min="1804" max="1804" width="15.140625" customWidth="1"/>
    <col min="1805" max="1805" width="102.5703125" customWidth="1"/>
    <col min="2049" max="2049" width="3.28515625" bestFit="1" customWidth="1"/>
    <col min="2050" max="2050" width="4.7109375" customWidth="1"/>
    <col min="2051" max="2051" width="92.140625" customWidth="1"/>
    <col min="2052" max="2052" width="8.85546875" bestFit="1" customWidth="1"/>
    <col min="2053" max="2053" width="6.42578125" bestFit="1" customWidth="1"/>
    <col min="2054" max="2054" width="21" bestFit="1" customWidth="1"/>
    <col min="2055" max="2055" width="6" bestFit="1" customWidth="1"/>
    <col min="2056" max="2056" width="9" customWidth="1"/>
    <col min="2057" max="2057" width="14.7109375" customWidth="1"/>
    <col min="2058" max="2058" width="12.7109375" customWidth="1"/>
    <col min="2059" max="2059" width="11.5703125" customWidth="1"/>
    <col min="2060" max="2060" width="15.140625" customWidth="1"/>
    <col min="2061" max="2061" width="102.5703125" customWidth="1"/>
    <col min="2305" max="2305" width="3.28515625" bestFit="1" customWidth="1"/>
    <col min="2306" max="2306" width="4.7109375" customWidth="1"/>
    <col min="2307" max="2307" width="92.140625" customWidth="1"/>
    <col min="2308" max="2308" width="8.85546875" bestFit="1" customWidth="1"/>
    <col min="2309" max="2309" width="6.42578125" bestFit="1" customWidth="1"/>
    <col min="2310" max="2310" width="21" bestFit="1" customWidth="1"/>
    <col min="2311" max="2311" width="6" bestFit="1" customWidth="1"/>
    <col min="2312" max="2312" width="9" customWidth="1"/>
    <col min="2313" max="2313" width="14.7109375" customWidth="1"/>
    <col min="2314" max="2314" width="12.7109375" customWidth="1"/>
    <col min="2315" max="2315" width="11.5703125" customWidth="1"/>
    <col min="2316" max="2316" width="15.140625" customWidth="1"/>
    <col min="2317" max="2317" width="102.5703125" customWidth="1"/>
    <col min="2561" max="2561" width="3.28515625" bestFit="1" customWidth="1"/>
    <col min="2562" max="2562" width="4.7109375" customWidth="1"/>
    <col min="2563" max="2563" width="92.140625" customWidth="1"/>
    <col min="2564" max="2564" width="8.85546875" bestFit="1" customWidth="1"/>
    <col min="2565" max="2565" width="6.42578125" bestFit="1" customWidth="1"/>
    <col min="2566" max="2566" width="21" bestFit="1" customWidth="1"/>
    <col min="2567" max="2567" width="6" bestFit="1" customWidth="1"/>
    <col min="2568" max="2568" width="9" customWidth="1"/>
    <col min="2569" max="2569" width="14.7109375" customWidth="1"/>
    <col min="2570" max="2570" width="12.7109375" customWidth="1"/>
    <col min="2571" max="2571" width="11.5703125" customWidth="1"/>
    <col min="2572" max="2572" width="15.140625" customWidth="1"/>
    <col min="2573" max="2573" width="102.5703125" customWidth="1"/>
    <col min="2817" max="2817" width="3.28515625" bestFit="1" customWidth="1"/>
    <col min="2818" max="2818" width="4.7109375" customWidth="1"/>
    <col min="2819" max="2819" width="92.140625" customWidth="1"/>
    <col min="2820" max="2820" width="8.85546875" bestFit="1" customWidth="1"/>
    <col min="2821" max="2821" width="6.42578125" bestFit="1" customWidth="1"/>
    <col min="2822" max="2822" width="21" bestFit="1" customWidth="1"/>
    <col min="2823" max="2823" width="6" bestFit="1" customWidth="1"/>
    <col min="2824" max="2824" width="9" customWidth="1"/>
    <col min="2825" max="2825" width="14.7109375" customWidth="1"/>
    <col min="2826" max="2826" width="12.7109375" customWidth="1"/>
    <col min="2827" max="2827" width="11.5703125" customWidth="1"/>
    <col min="2828" max="2828" width="15.140625" customWidth="1"/>
    <col min="2829" max="2829" width="102.5703125" customWidth="1"/>
    <col min="3073" max="3073" width="3.28515625" bestFit="1" customWidth="1"/>
    <col min="3074" max="3074" width="4.7109375" customWidth="1"/>
    <col min="3075" max="3075" width="92.140625" customWidth="1"/>
    <col min="3076" max="3076" width="8.85546875" bestFit="1" customWidth="1"/>
    <col min="3077" max="3077" width="6.42578125" bestFit="1" customWidth="1"/>
    <col min="3078" max="3078" width="21" bestFit="1" customWidth="1"/>
    <col min="3079" max="3079" width="6" bestFit="1" customWidth="1"/>
    <col min="3080" max="3080" width="9" customWidth="1"/>
    <col min="3081" max="3081" width="14.7109375" customWidth="1"/>
    <col min="3082" max="3082" width="12.7109375" customWidth="1"/>
    <col min="3083" max="3083" width="11.5703125" customWidth="1"/>
    <col min="3084" max="3084" width="15.140625" customWidth="1"/>
    <col min="3085" max="3085" width="102.5703125" customWidth="1"/>
    <col min="3329" max="3329" width="3.28515625" bestFit="1" customWidth="1"/>
    <col min="3330" max="3330" width="4.7109375" customWidth="1"/>
    <col min="3331" max="3331" width="92.140625" customWidth="1"/>
    <col min="3332" max="3332" width="8.85546875" bestFit="1" customWidth="1"/>
    <col min="3333" max="3333" width="6.42578125" bestFit="1" customWidth="1"/>
    <col min="3334" max="3334" width="21" bestFit="1" customWidth="1"/>
    <col min="3335" max="3335" width="6" bestFit="1" customWidth="1"/>
    <col min="3336" max="3336" width="9" customWidth="1"/>
    <col min="3337" max="3337" width="14.7109375" customWidth="1"/>
    <col min="3338" max="3338" width="12.7109375" customWidth="1"/>
    <col min="3339" max="3339" width="11.5703125" customWidth="1"/>
    <col min="3340" max="3340" width="15.140625" customWidth="1"/>
    <col min="3341" max="3341" width="102.5703125" customWidth="1"/>
    <col min="3585" max="3585" width="3.28515625" bestFit="1" customWidth="1"/>
    <col min="3586" max="3586" width="4.7109375" customWidth="1"/>
    <col min="3587" max="3587" width="92.140625" customWidth="1"/>
    <col min="3588" max="3588" width="8.85546875" bestFit="1" customWidth="1"/>
    <col min="3589" max="3589" width="6.42578125" bestFit="1" customWidth="1"/>
    <col min="3590" max="3590" width="21" bestFit="1" customWidth="1"/>
    <col min="3591" max="3591" width="6" bestFit="1" customWidth="1"/>
    <col min="3592" max="3592" width="9" customWidth="1"/>
    <col min="3593" max="3593" width="14.7109375" customWidth="1"/>
    <col min="3594" max="3594" width="12.7109375" customWidth="1"/>
    <col min="3595" max="3595" width="11.5703125" customWidth="1"/>
    <col min="3596" max="3596" width="15.140625" customWidth="1"/>
    <col min="3597" max="3597" width="102.5703125" customWidth="1"/>
    <col min="3841" max="3841" width="3.28515625" bestFit="1" customWidth="1"/>
    <col min="3842" max="3842" width="4.7109375" customWidth="1"/>
    <col min="3843" max="3843" width="92.140625" customWidth="1"/>
    <col min="3844" max="3844" width="8.85546875" bestFit="1" customWidth="1"/>
    <col min="3845" max="3845" width="6.42578125" bestFit="1" customWidth="1"/>
    <col min="3846" max="3846" width="21" bestFit="1" customWidth="1"/>
    <col min="3847" max="3847" width="6" bestFit="1" customWidth="1"/>
    <col min="3848" max="3848" width="9" customWidth="1"/>
    <col min="3849" max="3849" width="14.7109375" customWidth="1"/>
    <col min="3850" max="3850" width="12.7109375" customWidth="1"/>
    <col min="3851" max="3851" width="11.5703125" customWidth="1"/>
    <col min="3852" max="3852" width="15.140625" customWidth="1"/>
    <col min="3853" max="3853" width="102.5703125" customWidth="1"/>
    <col min="4097" max="4097" width="3.28515625" bestFit="1" customWidth="1"/>
    <col min="4098" max="4098" width="4.7109375" customWidth="1"/>
    <col min="4099" max="4099" width="92.140625" customWidth="1"/>
    <col min="4100" max="4100" width="8.85546875" bestFit="1" customWidth="1"/>
    <col min="4101" max="4101" width="6.42578125" bestFit="1" customWidth="1"/>
    <col min="4102" max="4102" width="21" bestFit="1" customWidth="1"/>
    <col min="4103" max="4103" width="6" bestFit="1" customWidth="1"/>
    <col min="4104" max="4104" width="9" customWidth="1"/>
    <col min="4105" max="4105" width="14.7109375" customWidth="1"/>
    <col min="4106" max="4106" width="12.7109375" customWidth="1"/>
    <col min="4107" max="4107" width="11.5703125" customWidth="1"/>
    <col min="4108" max="4108" width="15.140625" customWidth="1"/>
    <col min="4109" max="4109" width="102.5703125" customWidth="1"/>
    <col min="4353" max="4353" width="3.28515625" bestFit="1" customWidth="1"/>
    <col min="4354" max="4354" width="4.7109375" customWidth="1"/>
    <col min="4355" max="4355" width="92.140625" customWidth="1"/>
    <col min="4356" max="4356" width="8.85546875" bestFit="1" customWidth="1"/>
    <col min="4357" max="4357" width="6.42578125" bestFit="1" customWidth="1"/>
    <col min="4358" max="4358" width="21" bestFit="1" customWidth="1"/>
    <col min="4359" max="4359" width="6" bestFit="1" customWidth="1"/>
    <col min="4360" max="4360" width="9" customWidth="1"/>
    <col min="4361" max="4361" width="14.7109375" customWidth="1"/>
    <col min="4362" max="4362" width="12.7109375" customWidth="1"/>
    <col min="4363" max="4363" width="11.5703125" customWidth="1"/>
    <col min="4364" max="4364" width="15.140625" customWidth="1"/>
    <col min="4365" max="4365" width="102.5703125" customWidth="1"/>
    <col min="4609" max="4609" width="3.28515625" bestFit="1" customWidth="1"/>
    <col min="4610" max="4610" width="4.7109375" customWidth="1"/>
    <col min="4611" max="4611" width="92.140625" customWidth="1"/>
    <col min="4612" max="4612" width="8.85546875" bestFit="1" customWidth="1"/>
    <col min="4613" max="4613" width="6.42578125" bestFit="1" customWidth="1"/>
    <col min="4614" max="4614" width="21" bestFit="1" customWidth="1"/>
    <col min="4615" max="4615" width="6" bestFit="1" customWidth="1"/>
    <col min="4616" max="4616" width="9" customWidth="1"/>
    <col min="4617" max="4617" width="14.7109375" customWidth="1"/>
    <col min="4618" max="4618" width="12.7109375" customWidth="1"/>
    <col min="4619" max="4619" width="11.5703125" customWidth="1"/>
    <col min="4620" max="4620" width="15.140625" customWidth="1"/>
    <col min="4621" max="4621" width="102.5703125" customWidth="1"/>
    <col min="4865" max="4865" width="3.28515625" bestFit="1" customWidth="1"/>
    <col min="4866" max="4866" width="4.7109375" customWidth="1"/>
    <col min="4867" max="4867" width="92.140625" customWidth="1"/>
    <col min="4868" max="4868" width="8.85546875" bestFit="1" customWidth="1"/>
    <col min="4869" max="4869" width="6.42578125" bestFit="1" customWidth="1"/>
    <col min="4870" max="4870" width="21" bestFit="1" customWidth="1"/>
    <col min="4871" max="4871" width="6" bestFit="1" customWidth="1"/>
    <col min="4872" max="4872" width="9" customWidth="1"/>
    <col min="4873" max="4873" width="14.7109375" customWidth="1"/>
    <col min="4874" max="4874" width="12.7109375" customWidth="1"/>
    <col min="4875" max="4875" width="11.5703125" customWidth="1"/>
    <col min="4876" max="4876" width="15.140625" customWidth="1"/>
    <col min="4877" max="4877" width="102.5703125" customWidth="1"/>
    <col min="5121" max="5121" width="3.28515625" bestFit="1" customWidth="1"/>
    <col min="5122" max="5122" width="4.7109375" customWidth="1"/>
    <col min="5123" max="5123" width="92.140625" customWidth="1"/>
    <col min="5124" max="5124" width="8.85546875" bestFit="1" customWidth="1"/>
    <col min="5125" max="5125" width="6.42578125" bestFit="1" customWidth="1"/>
    <col min="5126" max="5126" width="21" bestFit="1" customWidth="1"/>
    <col min="5127" max="5127" width="6" bestFit="1" customWidth="1"/>
    <col min="5128" max="5128" width="9" customWidth="1"/>
    <col min="5129" max="5129" width="14.7109375" customWidth="1"/>
    <col min="5130" max="5130" width="12.7109375" customWidth="1"/>
    <col min="5131" max="5131" width="11.5703125" customWidth="1"/>
    <col min="5132" max="5132" width="15.140625" customWidth="1"/>
    <col min="5133" max="5133" width="102.5703125" customWidth="1"/>
    <col min="5377" max="5377" width="3.28515625" bestFit="1" customWidth="1"/>
    <col min="5378" max="5378" width="4.7109375" customWidth="1"/>
    <col min="5379" max="5379" width="92.140625" customWidth="1"/>
    <col min="5380" max="5380" width="8.85546875" bestFit="1" customWidth="1"/>
    <col min="5381" max="5381" width="6.42578125" bestFit="1" customWidth="1"/>
    <col min="5382" max="5382" width="21" bestFit="1" customWidth="1"/>
    <col min="5383" max="5383" width="6" bestFit="1" customWidth="1"/>
    <col min="5384" max="5384" width="9" customWidth="1"/>
    <col min="5385" max="5385" width="14.7109375" customWidth="1"/>
    <col min="5386" max="5386" width="12.7109375" customWidth="1"/>
    <col min="5387" max="5387" width="11.5703125" customWidth="1"/>
    <col min="5388" max="5388" width="15.140625" customWidth="1"/>
    <col min="5389" max="5389" width="102.5703125" customWidth="1"/>
    <col min="5633" max="5633" width="3.28515625" bestFit="1" customWidth="1"/>
    <col min="5634" max="5634" width="4.7109375" customWidth="1"/>
    <col min="5635" max="5635" width="92.140625" customWidth="1"/>
    <col min="5636" max="5636" width="8.85546875" bestFit="1" customWidth="1"/>
    <col min="5637" max="5637" width="6.42578125" bestFit="1" customWidth="1"/>
    <col min="5638" max="5638" width="21" bestFit="1" customWidth="1"/>
    <col min="5639" max="5639" width="6" bestFit="1" customWidth="1"/>
    <col min="5640" max="5640" width="9" customWidth="1"/>
    <col min="5641" max="5641" width="14.7109375" customWidth="1"/>
    <col min="5642" max="5642" width="12.7109375" customWidth="1"/>
    <col min="5643" max="5643" width="11.5703125" customWidth="1"/>
    <col min="5644" max="5644" width="15.140625" customWidth="1"/>
    <col min="5645" max="5645" width="102.5703125" customWidth="1"/>
    <col min="5889" max="5889" width="3.28515625" bestFit="1" customWidth="1"/>
    <col min="5890" max="5890" width="4.7109375" customWidth="1"/>
    <col min="5891" max="5891" width="92.140625" customWidth="1"/>
    <col min="5892" max="5892" width="8.85546875" bestFit="1" customWidth="1"/>
    <col min="5893" max="5893" width="6.42578125" bestFit="1" customWidth="1"/>
    <col min="5894" max="5894" width="21" bestFit="1" customWidth="1"/>
    <col min="5895" max="5895" width="6" bestFit="1" customWidth="1"/>
    <col min="5896" max="5896" width="9" customWidth="1"/>
    <col min="5897" max="5897" width="14.7109375" customWidth="1"/>
    <col min="5898" max="5898" width="12.7109375" customWidth="1"/>
    <col min="5899" max="5899" width="11.5703125" customWidth="1"/>
    <col min="5900" max="5900" width="15.140625" customWidth="1"/>
    <col min="5901" max="5901" width="102.5703125" customWidth="1"/>
    <col min="6145" max="6145" width="3.28515625" bestFit="1" customWidth="1"/>
    <col min="6146" max="6146" width="4.7109375" customWidth="1"/>
    <col min="6147" max="6147" width="92.140625" customWidth="1"/>
    <col min="6148" max="6148" width="8.85546875" bestFit="1" customWidth="1"/>
    <col min="6149" max="6149" width="6.42578125" bestFit="1" customWidth="1"/>
    <col min="6150" max="6150" width="21" bestFit="1" customWidth="1"/>
    <col min="6151" max="6151" width="6" bestFit="1" customWidth="1"/>
    <col min="6152" max="6152" width="9" customWidth="1"/>
    <col min="6153" max="6153" width="14.7109375" customWidth="1"/>
    <col min="6154" max="6154" width="12.7109375" customWidth="1"/>
    <col min="6155" max="6155" width="11.5703125" customWidth="1"/>
    <col min="6156" max="6156" width="15.140625" customWidth="1"/>
    <col min="6157" max="6157" width="102.5703125" customWidth="1"/>
    <col min="6401" max="6401" width="3.28515625" bestFit="1" customWidth="1"/>
    <col min="6402" max="6402" width="4.7109375" customWidth="1"/>
    <col min="6403" max="6403" width="92.140625" customWidth="1"/>
    <col min="6404" max="6404" width="8.85546875" bestFit="1" customWidth="1"/>
    <col min="6405" max="6405" width="6.42578125" bestFit="1" customWidth="1"/>
    <col min="6406" max="6406" width="21" bestFit="1" customWidth="1"/>
    <col min="6407" max="6407" width="6" bestFit="1" customWidth="1"/>
    <col min="6408" max="6408" width="9" customWidth="1"/>
    <col min="6409" max="6409" width="14.7109375" customWidth="1"/>
    <col min="6410" max="6410" width="12.7109375" customWidth="1"/>
    <col min="6411" max="6411" width="11.5703125" customWidth="1"/>
    <col min="6412" max="6412" width="15.140625" customWidth="1"/>
    <col min="6413" max="6413" width="102.5703125" customWidth="1"/>
    <col min="6657" max="6657" width="3.28515625" bestFit="1" customWidth="1"/>
    <col min="6658" max="6658" width="4.7109375" customWidth="1"/>
    <col min="6659" max="6659" width="92.140625" customWidth="1"/>
    <col min="6660" max="6660" width="8.85546875" bestFit="1" customWidth="1"/>
    <col min="6661" max="6661" width="6.42578125" bestFit="1" customWidth="1"/>
    <col min="6662" max="6662" width="21" bestFit="1" customWidth="1"/>
    <col min="6663" max="6663" width="6" bestFit="1" customWidth="1"/>
    <col min="6664" max="6664" width="9" customWidth="1"/>
    <col min="6665" max="6665" width="14.7109375" customWidth="1"/>
    <col min="6666" max="6666" width="12.7109375" customWidth="1"/>
    <col min="6667" max="6667" width="11.5703125" customWidth="1"/>
    <col min="6668" max="6668" width="15.140625" customWidth="1"/>
    <col min="6669" max="6669" width="102.5703125" customWidth="1"/>
    <col min="6913" max="6913" width="3.28515625" bestFit="1" customWidth="1"/>
    <col min="6914" max="6914" width="4.7109375" customWidth="1"/>
    <col min="6915" max="6915" width="92.140625" customWidth="1"/>
    <col min="6916" max="6916" width="8.85546875" bestFit="1" customWidth="1"/>
    <col min="6917" max="6917" width="6.42578125" bestFit="1" customWidth="1"/>
    <col min="6918" max="6918" width="21" bestFit="1" customWidth="1"/>
    <col min="6919" max="6919" width="6" bestFit="1" customWidth="1"/>
    <col min="6920" max="6920" width="9" customWidth="1"/>
    <col min="6921" max="6921" width="14.7109375" customWidth="1"/>
    <col min="6922" max="6922" width="12.7109375" customWidth="1"/>
    <col min="6923" max="6923" width="11.5703125" customWidth="1"/>
    <col min="6924" max="6924" width="15.140625" customWidth="1"/>
    <col min="6925" max="6925" width="102.5703125" customWidth="1"/>
    <col min="7169" max="7169" width="3.28515625" bestFit="1" customWidth="1"/>
    <col min="7170" max="7170" width="4.7109375" customWidth="1"/>
    <col min="7171" max="7171" width="92.140625" customWidth="1"/>
    <col min="7172" max="7172" width="8.85546875" bestFit="1" customWidth="1"/>
    <col min="7173" max="7173" width="6.42578125" bestFit="1" customWidth="1"/>
    <col min="7174" max="7174" width="21" bestFit="1" customWidth="1"/>
    <col min="7175" max="7175" width="6" bestFit="1" customWidth="1"/>
    <col min="7176" max="7176" width="9" customWidth="1"/>
    <col min="7177" max="7177" width="14.7109375" customWidth="1"/>
    <col min="7178" max="7178" width="12.7109375" customWidth="1"/>
    <col min="7179" max="7179" width="11.5703125" customWidth="1"/>
    <col min="7180" max="7180" width="15.140625" customWidth="1"/>
    <col min="7181" max="7181" width="102.5703125" customWidth="1"/>
    <col min="7425" max="7425" width="3.28515625" bestFit="1" customWidth="1"/>
    <col min="7426" max="7426" width="4.7109375" customWidth="1"/>
    <col min="7427" max="7427" width="92.140625" customWidth="1"/>
    <col min="7428" max="7428" width="8.85546875" bestFit="1" customWidth="1"/>
    <col min="7429" max="7429" width="6.42578125" bestFit="1" customWidth="1"/>
    <col min="7430" max="7430" width="21" bestFit="1" customWidth="1"/>
    <col min="7431" max="7431" width="6" bestFit="1" customWidth="1"/>
    <col min="7432" max="7432" width="9" customWidth="1"/>
    <col min="7433" max="7433" width="14.7109375" customWidth="1"/>
    <col min="7434" max="7434" width="12.7109375" customWidth="1"/>
    <col min="7435" max="7435" width="11.5703125" customWidth="1"/>
    <col min="7436" max="7436" width="15.140625" customWidth="1"/>
    <col min="7437" max="7437" width="102.5703125" customWidth="1"/>
    <col min="7681" max="7681" width="3.28515625" bestFit="1" customWidth="1"/>
    <col min="7682" max="7682" width="4.7109375" customWidth="1"/>
    <col min="7683" max="7683" width="92.140625" customWidth="1"/>
    <col min="7684" max="7684" width="8.85546875" bestFit="1" customWidth="1"/>
    <col min="7685" max="7685" width="6.42578125" bestFit="1" customWidth="1"/>
    <col min="7686" max="7686" width="21" bestFit="1" customWidth="1"/>
    <col min="7687" max="7687" width="6" bestFit="1" customWidth="1"/>
    <col min="7688" max="7688" width="9" customWidth="1"/>
    <col min="7689" max="7689" width="14.7109375" customWidth="1"/>
    <col min="7690" max="7690" width="12.7109375" customWidth="1"/>
    <col min="7691" max="7691" width="11.5703125" customWidth="1"/>
    <col min="7692" max="7692" width="15.140625" customWidth="1"/>
    <col min="7693" max="7693" width="102.5703125" customWidth="1"/>
    <col min="7937" max="7937" width="3.28515625" bestFit="1" customWidth="1"/>
    <col min="7938" max="7938" width="4.7109375" customWidth="1"/>
    <col min="7939" max="7939" width="92.140625" customWidth="1"/>
    <col min="7940" max="7940" width="8.85546875" bestFit="1" customWidth="1"/>
    <col min="7941" max="7941" width="6.42578125" bestFit="1" customWidth="1"/>
    <col min="7942" max="7942" width="21" bestFit="1" customWidth="1"/>
    <col min="7943" max="7943" width="6" bestFit="1" customWidth="1"/>
    <col min="7944" max="7944" width="9" customWidth="1"/>
    <col min="7945" max="7945" width="14.7109375" customWidth="1"/>
    <col min="7946" max="7946" width="12.7109375" customWidth="1"/>
    <col min="7947" max="7947" width="11.5703125" customWidth="1"/>
    <col min="7948" max="7948" width="15.140625" customWidth="1"/>
    <col min="7949" max="7949" width="102.5703125" customWidth="1"/>
    <col min="8193" max="8193" width="3.28515625" bestFit="1" customWidth="1"/>
    <col min="8194" max="8194" width="4.7109375" customWidth="1"/>
    <col min="8195" max="8195" width="92.140625" customWidth="1"/>
    <col min="8196" max="8196" width="8.85546875" bestFit="1" customWidth="1"/>
    <col min="8197" max="8197" width="6.42578125" bestFit="1" customWidth="1"/>
    <col min="8198" max="8198" width="21" bestFit="1" customWidth="1"/>
    <col min="8199" max="8199" width="6" bestFit="1" customWidth="1"/>
    <col min="8200" max="8200" width="9" customWidth="1"/>
    <col min="8201" max="8201" width="14.7109375" customWidth="1"/>
    <col min="8202" max="8202" width="12.7109375" customWidth="1"/>
    <col min="8203" max="8203" width="11.5703125" customWidth="1"/>
    <col min="8204" max="8204" width="15.140625" customWidth="1"/>
    <col min="8205" max="8205" width="102.5703125" customWidth="1"/>
    <col min="8449" max="8449" width="3.28515625" bestFit="1" customWidth="1"/>
    <col min="8450" max="8450" width="4.7109375" customWidth="1"/>
    <col min="8451" max="8451" width="92.140625" customWidth="1"/>
    <col min="8452" max="8452" width="8.85546875" bestFit="1" customWidth="1"/>
    <col min="8453" max="8453" width="6.42578125" bestFit="1" customWidth="1"/>
    <col min="8454" max="8454" width="21" bestFit="1" customWidth="1"/>
    <col min="8455" max="8455" width="6" bestFit="1" customWidth="1"/>
    <col min="8456" max="8456" width="9" customWidth="1"/>
    <col min="8457" max="8457" width="14.7109375" customWidth="1"/>
    <col min="8458" max="8458" width="12.7109375" customWidth="1"/>
    <col min="8459" max="8459" width="11.5703125" customWidth="1"/>
    <col min="8460" max="8460" width="15.140625" customWidth="1"/>
    <col min="8461" max="8461" width="102.5703125" customWidth="1"/>
    <col min="8705" max="8705" width="3.28515625" bestFit="1" customWidth="1"/>
    <col min="8706" max="8706" width="4.7109375" customWidth="1"/>
    <col min="8707" max="8707" width="92.140625" customWidth="1"/>
    <col min="8708" max="8708" width="8.85546875" bestFit="1" customWidth="1"/>
    <col min="8709" max="8709" width="6.42578125" bestFit="1" customWidth="1"/>
    <col min="8710" max="8710" width="21" bestFit="1" customWidth="1"/>
    <col min="8711" max="8711" width="6" bestFit="1" customWidth="1"/>
    <col min="8712" max="8712" width="9" customWidth="1"/>
    <col min="8713" max="8713" width="14.7109375" customWidth="1"/>
    <col min="8714" max="8714" width="12.7109375" customWidth="1"/>
    <col min="8715" max="8715" width="11.5703125" customWidth="1"/>
    <col min="8716" max="8716" width="15.140625" customWidth="1"/>
    <col min="8717" max="8717" width="102.5703125" customWidth="1"/>
    <col min="8961" max="8961" width="3.28515625" bestFit="1" customWidth="1"/>
    <col min="8962" max="8962" width="4.7109375" customWidth="1"/>
    <col min="8963" max="8963" width="92.140625" customWidth="1"/>
    <col min="8964" max="8964" width="8.85546875" bestFit="1" customWidth="1"/>
    <col min="8965" max="8965" width="6.42578125" bestFit="1" customWidth="1"/>
    <col min="8966" max="8966" width="21" bestFit="1" customWidth="1"/>
    <col min="8967" max="8967" width="6" bestFit="1" customWidth="1"/>
    <col min="8968" max="8968" width="9" customWidth="1"/>
    <col min="8969" max="8969" width="14.7109375" customWidth="1"/>
    <col min="8970" max="8970" width="12.7109375" customWidth="1"/>
    <col min="8971" max="8971" width="11.5703125" customWidth="1"/>
    <col min="8972" max="8972" width="15.140625" customWidth="1"/>
    <col min="8973" max="8973" width="102.5703125" customWidth="1"/>
    <col min="9217" max="9217" width="3.28515625" bestFit="1" customWidth="1"/>
    <col min="9218" max="9218" width="4.7109375" customWidth="1"/>
    <col min="9219" max="9219" width="92.140625" customWidth="1"/>
    <col min="9220" max="9220" width="8.85546875" bestFit="1" customWidth="1"/>
    <col min="9221" max="9221" width="6.42578125" bestFit="1" customWidth="1"/>
    <col min="9222" max="9222" width="21" bestFit="1" customWidth="1"/>
    <col min="9223" max="9223" width="6" bestFit="1" customWidth="1"/>
    <col min="9224" max="9224" width="9" customWidth="1"/>
    <col min="9225" max="9225" width="14.7109375" customWidth="1"/>
    <col min="9226" max="9226" width="12.7109375" customWidth="1"/>
    <col min="9227" max="9227" width="11.5703125" customWidth="1"/>
    <col min="9228" max="9228" width="15.140625" customWidth="1"/>
    <col min="9229" max="9229" width="102.5703125" customWidth="1"/>
    <col min="9473" max="9473" width="3.28515625" bestFit="1" customWidth="1"/>
    <col min="9474" max="9474" width="4.7109375" customWidth="1"/>
    <col min="9475" max="9475" width="92.140625" customWidth="1"/>
    <col min="9476" max="9476" width="8.85546875" bestFit="1" customWidth="1"/>
    <col min="9477" max="9477" width="6.42578125" bestFit="1" customWidth="1"/>
    <col min="9478" max="9478" width="21" bestFit="1" customWidth="1"/>
    <col min="9479" max="9479" width="6" bestFit="1" customWidth="1"/>
    <col min="9480" max="9480" width="9" customWidth="1"/>
    <col min="9481" max="9481" width="14.7109375" customWidth="1"/>
    <col min="9482" max="9482" width="12.7109375" customWidth="1"/>
    <col min="9483" max="9483" width="11.5703125" customWidth="1"/>
    <col min="9484" max="9484" width="15.140625" customWidth="1"/>
    <col min="9485" max="9485" width="102.5703125" customWidth="1"/>
    <col min="9729" max="9729" width="3.28515625" bestFit="1" customWidth="1"/>
    <col min="9730" max="9730" width="4.7109375" customWidth="1"/>
    <col min="9731" max="9731" width="92.140625" customWidth="1"/>
    <col min="9732" max="9732" width="8.85546875" bestFit="1" customWidth="1"/>
    <col min="9733" max="9733" width="6.42578125" bestFit="1" customWidth="1"/>
    <col min="9734" max="9734" width="21" bestFit="1" customWidth="1"/>
    <col min="9735" max="9735" width="6" bestFit="1" customWidth="1"/>
    <col min="9736" max="9736" width="9" customWidth="1"/>
    <col min="9737" max="9737" width="14.7109375" customWidth="1"/>
    <col min="9738" max="9738" width="12.7109375" customWidth="1"/>
    <col min="9739" max="9739" width="11.5703125" customWidth="1"/>
    <col min="9740" max="9740" width="15.140625" customWidth="1"/>
    <col min="9741" max="9741" width="102.5703125" customWidth="1"/>
    <col min="9985" max="9985" width="3.28515625" bestFit="1" customWidth="1"/>
    <col min="9986" max="9986" width="4.7109375" customWidth="1"/>
    <col min="9987" max="9987" width="92.140625" customWidth="1"/>
    <col min="9988" max="9988" width="8.85546875" bestFit="1" customWidth="1"/>
    <col min="9989" max="9989" width="6.42578125" bestFit="1" customWidth="1"/>
    <col min="9990" max="9990" width="21" bestFit="1" customWidth="1"/>
    <col min="9991" max="9991" width="6" bestFit="1" customWidth="1"/>
    <col min="9992" max="9992" width="9" customWidth="1"/>
    <col min="9993" max="9993" width="14.7109375" customWidth="1"/>
    <col min="9994" max="9994" width="12.7109375" customWidth="1"/>
    <col min="9995" max="9995" width="11.5703125" customWidth="1"/>
    <col min="9996" max="9996" width="15.140625" customWidth="1"/>
    <col min="9997" max="9997" width="102.5703125" customWidth="1"/>
    <col min="10241" max="10241" width="3.28515625" bestFit="1" customWidth="1"/>
    <col min="10242" max="10242" width="4.7109375" customWidth="1"/>
    <col min="10243" max="10243" width="92.140625" customWidth="1"/>
    <col min="10244" max="10244" width="8.85546875" bestFit="1" customWidth="1"/>
    <col min="10245" max="10245" width="6.42578125" bestFit="1" customWidth="1"/>
    <col min="10246" max="10246" width="21" bestFit="1" customWidth="1"/>
    <col min="10247" max="10247" width="6" bestFit="1" customWidth="1"/>
    <col min="10248" max="10248" width="9" customWidth="1"/>
    <col min="10249" max="10249" width="14.7109375" customWidth="1"/>
    <col min="10250" max="10250" width="12.7109375" customWidth="1"/>
    <col min="10251" max="10251" width="11.5703125" customWidth="1"/>
    <col min="10252" max="10252" width="15.140625" customWidth="1"/>
    <col min="10253" max="10253" width="102.5703125" customWidth="1"/>
    <col min="10497" max="10497" width="3.28515625" bestFit="1" customWidth="1"/>
    <col min="10498" max="10498" width="4.7109375" customWidth="1"/>
    <col min="10499" max="10499" width="92.140625" customWidth="1"/>
    <col min="10500" max="10500" width="8.85546875" bestFit="1" customWidth="1"/>
    <col min="10501" max="10501" width="6.42578125" bestFit="1" customWidth="1"/>
    <col min="10502" max="10502" width="21" bestFit="1" customWidth="1"/>
    <col min="10503" max="10503" width="6" bestFit="1" customWidth="1"/>
    <col min="10504" max="10504" width="9" customWidth="1"/>
    <col min="10505" max="10505" width="14.7109375" customWidth="1"/>
    <col min="10506" max="10506" width="12.7109375" customWidth="1"/>
    <col min="10507" max="10507" width="11.5703125" customWidth="1"/>
    <col min="10508" max="10508" width="15.140625" customWidth="1"/>
    <col min="10509" max="10509" width="102.5703125" customWidth="1"/>
    <col min="10753" max="10753" width="3.28515625" bestFit="1" customWidth="1"/>
    <col min="10754" max="10754" width="4.7109375" customWidth="1"/>
    <col min="10755" max="10755" width="92.140625" customWidth="1"/>
    <col min="10756" max="10756" width="8.85546875" bestFit="1" customWidth="1"/>
    <col min="10757" max="10757" width="6.42578125" bestFit="1" customWidth="1"/>
    <col min="10758" max="10758" width="21" bestFit="1" customWidth="1"/>
    <col min="10759" max="10759" width="6" bestFit="1" customWidth="1"/>
    <col min="10760" max="10760" width="9" customWidth="1"/>
    <col min="10761" max="10761" width="14.7109375" customWidth="1"/>
    <col min="10762" max="10762" width="12.7109375" customWidth="1"/>
    <col min="10763" max="10763" width="11.5703125" customWidth="1"/>
    <col min="10764" max="10764" width="15.140625" customWidth="1"/>
    <col min="10765" max="10765" width="102.5703125" customWidth="1"/>
    <col min="11009" max="11009" width="3.28515625" bestFit="1" customWidth="1"/>
    <col min="11010" max="11010" width="4.7109375" customWidth="1"/>
    <col min="11011" max="11011" width="92.140625" customWidth="1"/>
    <col min="11012" max="11012" width="8.85546875" bestFit="1" customWidth="1"/>
    <col min="11013" max="11013" width="6.42578125" bestFit="1" customWidth="1"/>
    <col min="11014" max="11014" width="21" bestFit="1" customWidth="1"/>
    <col min="11015" max="11015" width="6" bestFit="1" customWidth="1"/>
    <col min="11016" max="11016" width="9" customWidth="1"/>
    <col min="11017" max="11017" width="14.7109375" customWidth="1"/>
    <col min="11018" max="11018" width="12.7109375" customWidth="1"/>
    <col min="11019" max="11019" width="11.5703125" customWidth="1"/>
    <col min="11020" max="11020" width="15.140625" customWidth="1"/>
    <col min="11021" max="11021" width="102.5703125" customWidth="1"/>
    <col min="11265" max="11265" width="3.28515625" bestFit="1" customWidth="1"/>
    <col min="11266" max="11266" width="4.7109375" customWidth="1"/>
    <col min="11267" max="11267" width="92.140625" customWidth="1"/>
    <col min="11268" max="11268" width="8.85546875" bestFit="1" customWidth="1"/>
    <col min="11269" max="11269" width="6.42578125" bestFit="1" customWidth="1"/>
    <col min="11270" max="11270" width="21" bestFit="1" customWidth="1"/>
    <col min="11271" max="11271" width="6" bestFit="1" customWidth="1"/>
    <col min="11272" max="11272" width="9" customWidth="1"/>
    <col min="11273" max="11273" width="14.7109375" customWidth="1"/>
    <col min="11274" max="11274" width="12.7109375" customWidth="1"/>
    <col min="11275" max="11275" width="11.5703125" customWidth="1"/>
    <col min="11276" max="11276" width="15.140625" customWidth="1"/>
    <col min="11277" max="11277" width="102.5703125" customWidth="1"/>
    <col min="11521" max="11521" width="3.28515625" bestFit="1" customWidth="1"/>
    <col min="11522" max="11522" width="4.7109375" customWidth="1"/>
    <col min="11523" max="11523" width="92.140625" customWidth="1"/>
    <col min="11524" max="11524" width="8.85546875" bestFit="1" customWidth="1"/>
    <col min="11525" max="11525" width="6.42578125" bestFit="1" customWidth="1"/>
    <col min="11526" max="11526" width="21" bestFit="1" customWidth="1"/>
    <col min="11527" max="11527" width="6" bestFit="1" customWidth="1"/>
    <col min="11528" max="11528" width="9" customWidth="1"/>
    <col min="11529" max="11529" width="14.7109375" customWidth="1"/>
    <col min="11530" max="11530" width="12.7109375" customWidth="1"/>
    <col min="11531" max="11531" width="11.5703125" customWidth="1"/>
    <col min="11532" max="11532" width="15.140625" customWidth="1"/>
    <col min="11533" max="11533" width="102.5703125" customWidth="1"/>
    <col min="11777" max="11777" width="3.28515625" bestFit="1" customWidth="1"/>
    <col min="11778" max="11778" width="4.7109375" customWidth="1"/>
    <col min="11779" max="11779" width="92.140625" customWidth="1"/>
    <col min="11780" max="11780" width="8.85546875" bestFit="1" customWidth="1"/>
    <col min="11781" max="11781" width="6.42578125" bestFit="1" customWidth="1"/>
    <col min="11782" max="11782" width="21" bestFit="1" customWidth="1"/>
    <col min="11783" max="11783" width="6" bestFit="1" customWidth="1"/>
    <col min="11784" max="11784" width="9" customWidth="1"/>
    <col min="11785" max="11785" width="14.7109375" customWidth="1"/>
    <col min="11786" max="11786" width="12.7109375" customWidth="1"/>
    <col min="11787" max="11787" width="11.5703125" customWidth="1"/>
    <col min="11788" max="11788" width="15.140625" customWidth="1"/>
    <col min="11789" max="11789" width="102.5703125" customWidth="1"/>
    <col min="12033" max="12033" width="3.28515625" bestFit="1" customWidth="1"/>
    <col min="12034" max="12034" width="4.7109375" customWidth="1"/>
    <col min="12035" max="12035" width="92.140625" customWidth="1"/>
    <col min="12036" max="12036" width="8.85546875" bestFit="1" customWidth="1"/>
    <col min="12037" max="12037" width="6.42578125" bestFit="1" customWidth="1"/>
    <col min="12038" max="12038" width="21" bestFit="1" customWidth="1"/>
    <col min="12039" max="12039" width="6" bestFit="1" customWidth="1"/>
    <col min="12040" max="12040" width="9" customWidth="1"/>
    <col min="12041" max="12041" width="14.7109375" customWidth="1"/>
    <col min="12042" max="12042" width="12.7109375" customWidth="1"/>
    <col min="12043" max="12043" width="11.5703125" customWidth="1"/>
    <col min="12044" max="12044" width="15.140625" customWidth="1"/>
    <col min="12045" max="12045" width="102.5703125" customWidth="1"/>
    <col min="12289" max="12289" width="3.28515625" bestFit="1" customWidth="1"/>
    <col min="12290" max="12290" width="4.7109375" customWidth="1"/>
    <col min="12291" max="12291" width="92.140625" customWidth="1"/>
    <col min="12292" max="12292" width="8.85546875" bestFit="1" customWidth="1"/>
    <col min="12293" max="12293" width="6.42578125" bestFit="1" customWidth="1"/>
    <col min="12294" max="12294" width="21" bestFit="1" customWidth="1"/>
    <col min="12295" max="12295" width="6" bestFit="1" customWidth="1"/>
    <col min="12296" max="12296" width="9" customWidth="1"/>
    <col min="12297" max="12297" width="14.7109375" customWidth="1"/>
    <col min="12298" max="12298" width="12.7109375" customWidth="1"/>
    <col min="12299" max="12299" width="11.5703125" customWidth="1"/>
    <col min="12300" max="12300" width="15.140625" customWidth="1"/>
    <col min="12301" max="12301" width="102.5703125" customWidth="1"/>
    <col min="12545" max="12545" width="3.28515625" bestFit="1" customWidth="1"/>
    <col min="12546" max="12546" width="4.7109375" customWidth="1"/>
    <col min="12547" max="12547" width="92.140625" customWidth="1"/>
    <col min="12548" max="12548" width="8.85546875" bestFit="1" customWidth="1"/>
    <col min="12549" max="12549" width="6.42578125" bestFit="1" customWidth="1"/>
    <col min="12550" max="12550" width="21" bestFit="1" customWidth="1"/>
    <col min="12551" max="12551" width="6" bestFit="1" customWidth="1"/>
    <col min="12552" max="12552" width="9" customWidth="1"/>
    <col min="12553" max="12553" width="14.7109375" customWidth="1"/>
    <col min="12554" max="12554" width="12.7109375" customWidth="1"/>
    <col min="12555" max="12555" width="11.5703125" customWidth="1"/>
    <col min="12556" max="12556" width="15.140625" customWidth="1"/>
    <col min="12557" max="12557" width="102.5703125" customWidth="1"/>
    <col min="12801" max="12801" width="3.28515625" bestFit="1" customWidth="1"/>
    <col min="12802" max="12802" width="4.7109375" customWidth="1"/>
    <col min="12803" max="12803" width="92.140625" customWidth="1"/>
    <col min="12804" max="12804" width="8.85546875" bestFit="1" customWidth="1"/>
    <col min="12805" max="12805" width="6.42578125" bestFit="1" customWidth="1"/>
    <col min="12806" max="12806" width="21" bestFit="1" customWidth="1"/>
    <col min="12807" max="12807" width="6" bestFit="1" customWidth="1"/>
    <col min="12808" max="12808" width="9" customWidth="1"/>
    <col min="12809" max="12809" width="14.7109375" customWidth="1"/>
    <col min="12810" max="12810" width="12.7109375" customWidth="1"/>
    <col min="12811" max="12811" width="11.5703125" customWidth="1"/>
    <col min="12812" max="12812" width="15.140625" customWidth="1"/>
    <col min="12813" max="12813" width="102.5703125" customWidth="1"/>
    <col min="13057" max="13057" width="3.28515625" bestFit="1" customWidth="1"/>
    <col min="13058" max="13058" width="4.7109375" customWidth="1"/>
    <col min="13059" max="13059" width="92.140625" customWidth="1"/>
    <col min="13060" max="13060" width="8.85546875" bestFit="1" customWidth="1"/>
    <col min="13061" max="13061" width="6.42578125" bestFit="1" customWidth="1"/>
    <col min="13062" max="13062" width="21" bestFit="1" customWidth="1"/>
    <col min="13063" max="13063" width="6" bestFit="1" customWidth="1"/>
    <col min="13064" max="13064" width="9" customWidth="1"/>
    <col min="13065" max="13065" width="14.7109375" customWidth="1"/>
    <col min="13066" max="13066" width="12.7109375" customWidth="1"/>
    <col min="13067" max="13067" width="11.5703125" customWidth="1"/>
    <col min="13068" max="13068" width="15.140625" customWidth="1"/>
    <col min="13069" max="13069" width="102.5703125" customWidth="1"/>
    <col min="13313" max="13313" width="3.28515625" bestFit="1" customWidth="1"/>
    <col min="13314" max="13314" width="4.7109375" customWidth="1"/>
    <col min="13315" max="13315" width="92.140625" customWidth="1"/>
    <col min="13316" max="13316" width="8.85546875" bestFit="1" customWidth="1"/>
    <col min="13317" max="13317" width="6.42578125" bestFit="1" customWidth="1"/>
    <col min="13318" max="13318" width="21" bestFit="1" customWidth="1"/>
    <col min="13319" max="13319" width="6" bestFit="1" customWidth="1"/>
    <col min="13320" max="13320" width="9" customWidth="1"/>
    <col min="13321" max="13321" width="14.7109375" customWidth="1"/>
    <col min="13322" max="13322" width="12.7109375" customWidth="1"/>
    <col min="13323" max="13323" width="11.5703125" customWidth="1"/>
    <col min="13324" max="13324" width="15.140625" customWidth="1"/>
    <col min="13325" max="13325" width="102.5703125" customWidth="1"/>
    <col min="13569" max="13569" width="3.28515625" bestFit="1" customWidth="1"/>
    <col min="13570" max="13570" width="4.7109375" customWidth="1"/>
    <col min="13571" max="13571" width="92.140625" customWidth="1"/>
    <col min="13572" max="13572" width="8.85546875" bestFit="1" customWidth="1"/>
    <col min="13573" max="13573" width="6.42578125" bestFit="1" customWidth="1"/>
    <col min="13574" max="13574" width="21" bestFit="1" customWidth="1"/>
    <col min="13575" max="13575" width="6" bestFit="1" customWidth="1"/>
    <col min="13576" max="13576" width="9" customWidth="1"/>
    <col min="13577" max="13577" width="14.7109375" customWidth="1"/>
    <col min="13578" max="13578" width="12.7109375" customWidth="1"/>
    <col min="13579" max="13579" width="11.5703125" customWidth="1"/>
    <col min="13580" max="13580" width="15.140625" customWidth="1"/>
    <col min="13581" max="13581" width="102.5703125" customWidth="1"/>
    <col min="13825" max="13825" width="3.28515625" bestFit="1" customWidth="1"/>
    <col min="13826" max="13826" width="4.7109375" customWidth="1"/>
    <col min="13827" max="13827" width="92.140625" customWidth="1"/>
    <col min="13828" max="13828" width="8.85546875" bestFit="1" customWidth="1"/>
    <col min="13829" max="13829" width="6.42578125" bestFit="1" customWidth="1"/>
    <col min="13830" max="13830" width="21" bestFit="1" customWidth="1"/>
    <col min="13831" max="13831" width="6" bestFit="1" customWidth="1"/>
    <col min="13832" max="13832" width="9" customWidth="1"/>
    <col min="13833" max="13833" width="14.7109375" customWidth="1"/>
    <col min="13834" max="13834" width="12.7109375" customWidth="1"/>
    <col min="13835" max="13835" width="11.5703125" customWidth="1"/>
    <col min="13836" max="13836" width="15.140625" customWidth="1"/>
    <col min="13837" max="13837" width="102.5703125" customWidth="1"/>
    <col min="14081" max="14081" width="3.28515625" bestFit="1" customWidth="1"/>
    <col min="14082" max="14082" width="4.7109375" customWidth="1"/>
    <col min="14083" max="14083" width="92.140625" customWidth="1"/>
    <col min="14084" max="14084" width="8.85546875" bestFit="1" customWidth="1"/>
    <col min="14085" max="14085" width="6.42578125" bestFit="1" customWidth="1"/>
    <col min="14086" max="14086" width="21" bestFit="1" customWidth="1"/>
    <col min="14087" max="14087" width="6" bestFit="1" customWidth="1"/>
    <col min="14088" max="14088" width="9" customWidth="1"/>
    <col min="14089" max="14089" width="14.7109375" customWidth="1"/>
    <col min="14090" max="14090" width="12.7109375" customWidth="1"/>
    <col min="14091" max="14091" width="11.5703125" customWidth="1"/>
    <col min="14092" max="14092" width="15.140625" customWidth="1"/>
    <col min="14093" max="14093" width="102.5703125" customWidth="1"/>
    <col min="14337" max="14337" width="3.28515625" bestFit="1" customWidth="1"/>
    <col min="14338" max="14338" width="4.7109375" customWidth="1"/>
    <col min="14339" max="14339" width="92.140625" customWidth="1"/>
    <col min="14340" max="14340" width="8.85546875" bestFit="1" customWidth="1"/>
    <col min="14341" max="14341" width="6.42578125" bestFit="1" customWidth="1"/>
    <col min="14342" max="14342" width="21" bestFit="1" customWidth="1"/>
    <col min="14343" max="14343" width="6" bestFit="1" customWidth="1"/>
    <col min="14344" max="14344" width="9" customWidth="1"/>
    <col min="14345" max="14345" width="14.7109375" customWidth="1"/>
    <col min="14346" max="14346" width="12.7109375" customWidth="1"/>
    <col min="14347" max="14347" width="11.5703125" customWidth="1"/>
    <col min="14348" max="14348" width="15.140625" customWidth="1"/>
    <col min="14349" max="14349" width="102.5703125" customWidth="1"/>
    <col min="14593" max="14593" width="3.28515625" bestFit="1" customWidth="1"/>
    <col min="14594" max="14594" width="4.7109375" customWidth="1"/>
    <col min="14595" max="14595" width="92.140625" customWidth="1"/>
    <col min="14596" max="14596" width="8.85546875" bestFit="1" customWidth="1"/>
    <col min="14597" max="14597" width="6.42578125" bestFit="1" customWidth="1"/>
    <col min="14598" max="14598" width="21" bestFit="1" customWidth="1"/>
    <col min="14599" max="14599" width="6" bestFit="1" customWidth="1"/>
    <col min="14600" max="14600" width="9" customWidth="1"/>
    <col min="14601" max="14601" width="14.7109375" customWidth="1"/>
    <col min="14602" max="14602" width="12.7109375" customWidth="1"/>
    <col min="14603" max="14603" width="11.5703125" customWidth="1"/>
    <col min="14604" max="14604" width="15.140625" customWidth="1"/>
    <col min="14605" max="14605" width="102.5703125" customWidth="1"/>
    <col min="14849" max="14849" width="3.28515625" bestFit="1" customWidth="1"/>
    <col min="14850" max="14850" width="4.7109375" customWidth="1"/>
    <col min="14851" max="14851" width="92.140625" customWidth="1"/>
    <col min="14852" max="14852" width="8.85546875" bestFit="1" customWidth="1"/>
    <col min="14853" max="14853" width="6.42578125" bestFit="1" customWidth="1"/>
    <col min="14854" max="14854" width="21" bestFit="1" customWidth="1"/>
    <col min="14855" max="14855" width="6" bestFit="1" customWidth="1"/>
    <col min="14856" max="14856" width="9" customWidth="1"/>
    <col min="14857" max="14857" width="14.7109375" customWidth="1"/>
    <col min="14858" max="14858" width="12.7109375" customWidth="1"/>
    <col min="14859" max="14859" width="11.5703125" customWidth="1"/>
    <col min="14860" max="14860" width="15.140625" customWidth="1"/>
    <col min="14861" max="14861" width="102.5703125" customWidth="1"/>
    <col min="15105" max="15105" width="3.28515625" bestFit="1" customWidth="1"/>
    <col min="15106" max="15106" width="4.7109375" customWidth="1"/>
    <col min="15107" max="15107" width="92.140625" customWidth="1"/>
    <col min="15108" max="15108" width="8.85546875" bestFit="1" customWidth="1"/>
    <col min="15109" max="15109" width="6.42578125" bestFit="1" customWidth="1"/>
    <col min="15110" max="15110" width="21" bestFit="1" customWidth="1"/>
    <col min="15111" max="15111" width="6" bestFit="1" customWidth="1"/>
    <col min="15112" max="15112" width="9" customWidth="1"/>
    <col min="15113" max="15113" width="14.7109375" customWidth="1"/>
    <col min="15114" max="15114" width="12.7109375" customWidth="1"/>
    <col min="15115" max="15115" width="11.5703125" customWidth="1"/>
    <col min="15116" max="15116" width="15.140625" customWidth="1"/>
    <col min="15117" max="15117" width="102.5703125" customWidth="1"/>
    <col min="15361" max="15361" width="3.28515625" bestFit="1" customWidth="1"/>
    <col min="15362" max="15362" width="4.7109375" customWidth="1"/>
    <col min="15363" max="15363" width="92.140625" customWidth="1"/>
    <col min="15364" max="15364" width="8.85546875" bestFit="1" customWidth="1"/>
    <col min="15365" max="15365" width="6.42578125" bestFit="1" customWidth="1"/>
    <col min="15366" max="15366" width="21" bestFit="1" customWidth="1"/>
    <col min="15367" max="15367" width="6" bestFit="1" customWidth="1"/>
    <col min="15368" max="15368" width="9" customWidth="1"/>
    <col min="15369" max="15369" width="14.7109375" customWidth="1"/>
    <col min="15370" max="15370" width="12.7109375" customWidth="1"/>
    <col min="15371" max="15371" width="11.5703125" customWidth="1"/>
    <col min="15372" max="15372" width="15.140625" customWidth="1"/>
    <col min="15373" max="15373" width="102.5703125" customWidth="1"/>
    <col min="15617" max="15617" width="3.28515625" bestFit="1" customWidth="1"/>
    <col min="15618" max="15618" width="4.7109375" customWidth="1"/>
    <col min="15619" max="15619" width="92.140625" customWidth="1"/>
    <col min="15620" max="15620" width="8.85546875" bestFit="1" customWidth="1"/>
    <col min="15621" max="15621" width="6.42578125" bestFit="1" customWidth="1"/>
    <col min="15622" max="15622" width="21" bestFit="1" customWidth="1"/>
    <col min="15623" max="15623" width="6" bestFit="1" customWidth="1"/>
    <col min="15624" max="15624" width="9" customWidth="1"/>
    <col min="15625" max="15625" width="14.7109375" customWidth="1"/>
    <col min="15626" max="15626" width="12.7109375" customWidth="1"/>
    <col min="15627" max="15627" width="11.5703125" customWidth="1"/>
    <col min="15628" max="15628" width="15.140625" customWidth="1"/>
    <col min="15629" max="15629" width="102.5703125" customWidth="1"/>
    <col min="15873" max="15873" width="3.28515625" bestFit="1" customWidth="1"/>
    <col min="15874" max="15874" width="4.7109375" customWidth="1"/>
    <col min="15875" max="15875" width="92.140625" customWidth="1"/>
    <col min="15876" max="15876" width="8.85546875" bestFit="1" customWidth="1"/>
    <col min="15877" max="15877" width="6.42578125" bestFit="1" customWidth="1"/>
    <col min="15878" max="15878" width="21" bestFit="1" customWidth="1"/>
    <col min="15879" max="15879" width="6" bestFit="1" customWidth="1"/>
    <col min="15880" max="15880" width="9" customWidth="1"/>
    <col min="15881" max="15881" width="14.7109375" customWidth="1"/>
    <col min="15882" max="15882" width="12.7109375" customWidth="1"/>
    <col min="15883" max="15883" width="11.5703125" customWidth="1"/>
    <col min="15884" max="15884" width="15.140625" customWidth="1"/>
    <col min="15885" max="15885" width="102.5703125" customWidth="1"/>
    <col min="16129" max="16129" width="3.28515625" bestFit="1" customWidth="1"/>
    <col min="16130" max="16130" width="4.7109375" customWidth="1"/>
    <col min="16131" max="16131" width="92.140625" customWidth="1"/>
    <col min="16132" max="16132" width="8.85546875" bestFit="1" customWidth="1"/>
    <col min="16133" max="16133" width="6.42578125" bestFit="1" customWidth="1"/>
    <col min="16134" max="16134" width="21" bestFit="1" customWidth="1"/>
    <col min="16135" max="16135" width="6" bestFit="1" customWidth="1"/>
    <col min="16136" max="16136" width="9" customWidth="1"/>
    <col min="16137" max="16137" width="14.7109375" customWidth="1"/>
    <col min="16138" max="16138" width="12.7109375" customWidth="1"/>
    <col min="16139" max="16139" width="11.5703125" customWidth="1"/>
    <col min="16140" max="16140" width="15.140625" customWidth="1"/>
    <col min="16141" max="16141" width="102.5703125" customWidth="1"/>
  </cols>
  <sheetData>
    <row r="2" spans="1:13" ht="26.25">
      <c r="C2" s="245" t="s">
        <v>55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ht="18.75" customHeight="1"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s="184" customFormat="1" ht="18.75" customHeight="1">
      <c r="A4" s="183"/>
      <c r="C4" s="125" t="s">
        <v>38</v>
      </c>
      <c r="D4" s="117">
        <f>ROUNDUP(D6*D7*D8/800,0)</f>
        <v>414</v>
      </c>
      <c r="E4" s="8"/>
      <c r="F4" s="8"/>
      <c r="G4" s="8"/>
      <c r="H4" s="8"/>
      <c r="I4" s="8"/>
      <c r="J4" s="8"/>
      <c r="K4" s="8"/>
      <c r="L4" s="8"/>
      <c r="M4" s="8"/>
    </row>
    <row r="5" spans="1:13" s="184" customFormat="1" ht="23.25">
      <c r="A5" s="185"/>
      <c r="C5" s="125" t="s">
        <v>17</v>
      </c>
      <c r="D5" s="186">
        <v>8</v>
      </c>
      <c r="M5" s="187"/>
    </row>
    <row r="6" spans="1:13" s="184" customFormat="1" ht="18" customHeight="1">
      <c r="A6" s="185"/>
      <c r="C6" s="125" t="s">
        <v>0</v>
      </c>
      <c r="D6" s="186">
        <v>288.10000000000002</v>
      </c>
      <c r="F6" s="187"/>
      <c r="G6" s="187"/>
      <c r="H6" s="187"/>
      <c r="I6" s="187"/>
      <c r="J6" s="187"/>
      <c r="K6" s="187"/>
      <c r="L6" s="187"/>
      <c r="M6" s="187"/>
    </row>
    <row r="7" spans="1:13" s="184" customFormat="1" ht="15.75" customHeight="1">
      <c r="A7" s="185"/>
      <c r="C7" s="125" t="s">
        <v>1</v>
      </c>
      <c r="D7" s="186">
        <v>44.2</v>
      </c>
      <c r="F7" s="187"/>
      <c r="G7" s="187"/>
      <c r="H7" s="187"/>
      <c r="I7" s="187"/>
      <c r="J7" s="187"/>
      <c r="K7" s="187"/>
      <c r="L7" s="187"/>
      <c r="M7" s="187"/>
    </row>
    <row r="8" spans="1:13" s="184" customFormat="1" ht="23.25">
      <c r="A8" s="185"/>
      <c r="C8" s="125" t="s">
        <v>2</v>
      </c>
      <c r="D8" s="186">
        <v>26</v>
      </c>
      <c r="F8" s="187"/>
      <c r="G8" s="187"/>
      <c r="H8" s="187"/>
      <c r="I8" s="187"/>
      <c r="J8" s="187"/>
      <c r="K8" s="187"/>
      <c r="L8" s="187"/>
      <c r="M8" s="187"/>
    </row>
    <row r="9" spans="1:13" s="184" customFormat="1" ht="20.25" customHeight="1">
      <c r="A9" s="185"/>
      <c r="C9" s="125" t="s">
        <v>18</v>
      </c>
      <c r="D9" s="186">
        <v>0</v>
      </c>
      <c r="F9" s="187"/>
      <c r="G9" s="187"/>
      <c r="H9" s="187"/>
      <c r="I9" s="187"/>
      <c r="J9" s="187"/>
      <c r="K9" s="187"/>
      <c r="L9" s="187"/>
      <c r="M9" s="187"/>
    </row>
    <row r="10" spans="1:13" s="184" customFormat="1" ht="19.5" customHeight="1">
      <c r="A10" s="185"/>
      <c r="C10" s="125" t="s">
        <v>19</v>
      </c>
      <c r="D10" s="188">
        <v>32.6</v>
      </c>
      <c r="F10" s="187"/>
      <c r="G10" s="187"/>
      <c r="H10" s="187"/>
      <c r="I10" s="187"/>
      <c r="J10" s="187"/>
      <c r="K10" s="187"/>
      <c r="L10" s="187"/>
      <c r="M10" s="187"/>
    </row>
    <row r="11" spans="1:13" s="184" customFormat="1" ht="21.75" customHeight="1">
      <c r="A11" s="185"/>
      <c r="C11" s="125" t="s">
        <v>20</v>
      </c>
      <c r="D11" s="188">
        <v>30</v>
      </c>
      <c r="F11" s="187"/>
      <c r="G11" s="187"/>
      <c r="H11" s="187"/>
      <c r="I11" s="187"/>
      <c r="J11" s="187"/>
      <c r="K11" s="187"/>
      <c r="L11" s="187"/>
      <c r="M11" s="187"/>
    </row>
    <row r="12" spans="1:13" ht="15.75" thickBot="1"/>
    <row r="13" spans="1:13" ht="36" customHeight="1" thickBot="1">
      <c r="B13" s="116" t="s">
        <v>58</v>
      </c>
      <c r="C13" s="103" t="s">
        <v>3</v>
      </c>
      <c r="D13" s="104" t="s">
        <v>4</v>
      </c>
      <c r="E13" s="104" t="s">
        <v>21</v>
      </c>
      <c r="F13" s="104" t="s">
        <v>22</v>
      </c>
      <c r="G13" s="104" t="s">
        <v>5</v>
      </c>
      <c r="H13" s="105" t="s">
        <v>6</v>
      </c>
      <c r="I13" s="105" t="s">
        <v>23</v>
      </c>
      <c r="J13" s="106" t="s">
        <v>32</v>
      </c>
      <c r="K13" s="107" t="s">
        <v>42</v>
      </c>
      <c r="L13" s="107" t="s">
        <v>31</v>
      </c>
      <c r="M13" s="14" t="s">
        <v>7</v>
      </c>
    </row>
    <row r="14" spans="1:13" ht="15.75" thickBot="1">
      <c r="B14" s="259" t="s">
        <v>56</v>
      </c>
      <c r="C14" s="254"/>
      <c r="D14" s="254"/>
      <c r="E14" s="254"/>
      <c r="F14" s="254"/>
      <c r="G14" s="254"/>
      <c r="H14" s="254"/>
      <c r="I14" s="254"/>
      <c r="J14" s="255"/>
      <c r="K14" s="266"/>
      <c r="L14" s="267"/>
      <c r="M14" s="71"/>
    </row>
    <row r="15" spans="1:13" ht="15.75" thickBot="1">
      <c r="B15" s="15" t="s">
        <v>8</v>
      </c>
      <c r="C15" s="42" t="s">
        <v>50</v>
      </c>
      <c r="D15" s="143">
        <v>2</v>
      </c>
      <c r="E15" s="42"/>
      <c r="F15" s="124"/>
      <c r="G15" s="43">
        <f>+D4</f>
        <v>414</v>
      </c>
      <c r="H15" s="44"/>
      <c r="I15" s="76">
        <v>8</v>
      </c>
      <c r="J15" s="167"/>
      <c r="K15" s="48">
        <f>+G15*I15*(1-J15)</f>
        <v>3312</v>
      </c>
      <c r="L15" s="49">
        <f>+K15*D15</f>
        <v>6624</v>
      </c>
      <c r="M15" s="16" t="s">
        <v>28</v>
      </c>
    </row>
    <row r="16" spans="1:13" ht="15.75" thickBot="1">
      <c r="B16" s="17" t="s">
        <v>9</v>
      </c>
      <c r="C16" s="2" t="s">
        <v>87</v>
      </c>
      <c r="D16" s="144">
        <v>2</v>
      </c>
      <c r="E16" s="192"/>
      <c r="F16" s="29" t="s">
        <v>44</v>
      </c>
      <c r="G16" s="30">
        <v>55</v>
      </c>
      <c r="H16" s="193"/>
      <c r="I16" s="194">
        <v>12</v>
      </c>
      <c r="J16" s="166"/>
      <c r="K16" s="48">
        <f>+G16*I16*(1-J16)</f>
        <v>660</v>
      </c>
      <c r="L16" s="50">
        <f>+K16*D16</f>
        <v>1320</v>
      </c>
      <c r="M16" s="18" t="s">
        <v>29</v>
      </c>
    </row>
    <row r="17" spans="2:14" ht="15" customHeight="1" thickBot="1">
      <c r="B17" s="17" t="s">
        <v>10</v>
      </c>
      <c r="C17" s="23" t="s">
        <v>51</v>
      </c>
      <c r="D17" s="24"/>
      <c r="E17" s="25"/>
      <c r="F17" s="25"/>
      <c r="G17" s="25"/>
      <c r="H17" s="26"/>
      <c r="I17" s="27"/>
      <c r="J17" s="31"/>
      <c r="K17" s="32">
        <f>SUM(K15:K16)</f>
        <v>3972</v>
      </c>
      <c r="L17" s="51">
        <f>SUM(L15:L16)</f>
        <v>7944</v>
      </c>
      <c r="M17" s="18" t="s">
        <v>30</v>
      </c>
      <c r="N17" s="164"/>
    </row>
    <row r="18" spans="2:14">
      <c r="B18" s="75" t="s">
        <v>103</v>
      </c>
      <c r="C18" s="3" t="s">
        <v>61</v>
      </c>
      <c r="D18" s="10">
        <v>2</v>
      </c>
      <c r="E18" s="3"/>
      <c r="F18" s="10" t="s">
        <v>33</v>
      </c>
      <c r="G18" s="3"/>
      <c r="H18" s="79">
        <v>0</v>
      </c>
      <c r="I18" s="78">
        <f>IF(AND($D$10&gt;0,$D$10&lt;=28),($K$17),0)</f>
        <v>0</v>
      </c>
      <c r="J18" s="170"/>
      <c r="K18" s="52">
        <f>I18*(1-J18)</f>
        <v>0</v>
      </c>
      <c r="L18" s="53">
        <f t="shared" ref="L18:L22" si="0">+K18*D18</f>
        <v>0</v>
      </c>
      <c r="M18" s="18" t="s">
        <v>26</v>
      </c>
    </row>
    <row r="19" spans="2:14">
      <c r="B19" s="75" t="s">
        <v>104</v>
      </c>
      <c r="C19" s="3" t="s">
        <v>61</v>
      </c>
      <c r="D19" s="10">
        <v>2</v>
      </c>
      <c r="E19" s="3"/>
      <c r="F19" s="10" t="s">
        <v>34</v>
      </c>
      <c r="G19" s="3"/>
      <c r="H19" s="79">
        <v>7.4999999999999997E-2</v>
      </c>
      <c r="I19" s="78">
        <f>IF(AND($D$10&gt;28,$D$10&lt;=30),($K$17*0.075),0)</f>
        <v>0</v>
      </c>
      <c r="J19" s="170"/>
      <c r="K19" s="52">
        <f>I19*(1-J19)</f>
        <v>0</v>
      </c>
      <c r="L19" s="53">
        <f t="shared" si="0"/>
        <v>0</v>
      </c>
      <c r="M19" s="18" t="s">
        <v>26</v>
      </c>
    </row>
    <row r="20" spans="2:14">
      <c r="B20" s="75" t="s">
        <v>105</v>
      </c>
      <c r="C20" s="3" t="s">
        <v>61</v>
      </c>
      <c r="D20" s="10">
        <v>2</v>
      </c>
      <c r="E20" s="3"/>
      <c r="F20" s="10" t="s">
        <v>35</v>
      </c>
      <c r="G20" s="3"/>
      <c r="H20" s="79">
        <v>0.15</v>
      </c>
      <c r="I20" s="78">
        <f>IF(AND($D$10&gt;30,$D$10&lt;=32),($K$17*0.15),0)</f>
        <v>0</v>
      </c>
      <c r="J20" s="170"/>
      <c r="K20" s="52">
        <f>I20*(1-J20)</f>
        <v>0</v>
      </c>
      <c r="L20" s="53">
        <f t="shared" si="0"/>
        <v>0</v>
      </c>
      <c r="M20" s="18" t="s">
        <v>26</v>
      </c>
    </row>
    <row r="21" spans="2:14">
      <c r="B21" s="75" t="s">
        <v>106</v>
      </c>
      <c r="C21" s="3" t="s">
        <v>61</v>
      </c>
      <c r="D21" s="10">
        <v>2</v>
      </c>
      <c r="E21" s="3"/>
      <c r="F21" s="10" t="s">
        <v>36</v>
      </c>
      <c r="G21" s="3"/>
      <c r="H21" s="79">
        <v>0.22500000000000001</v>
      </c>
      <c r="I21" s="78">
        <f>IF(AND($D$10&gt;32,$D$10&lt;=34),($K$17*0.225),0)</f>
        <v>893.7</v>
      </c>
      <c r="J21" s="170"/>
      <c r="K21" s="52">
        <f>I21*(1-J21)</f>
        <v>893.7</v>
      </c>
      <c r="L21" s="53">
        <f t="shared" si="0"/>
        <v>1787.4</v>
      </c>
      <c r="M21" s="18" t="s">
        <v>26</v>
      </c>
    </row>
    <row r="22" spans="2:14" ht="15.75" thickBot="1">
      <c r="B22" s="127" t="s">
        <v>107</v>
      </c>
      <c r="C22" s="3" t="s">
        <v>61</v>
      </c>
      <c r="D22" s="10">
        <v>2</v>
      </c>
      <c r="E22" s="3"/>
      <c r="F22" s="10" t="s">
        <v>37</v>
      </c>
      <c r="G22" s="3"/>
      <c r="H22" s="82">
        <v>0.3</v>
      </c>
      <c r="I22" s="78">
        <f>IF(AND($D$10&gt;34,$D$10&lt;=40),($K$17*0.3),0)</f>
        <v>0</v>
      </c>
      <c r="J22" s="170"/>
      <c r="K22" s="52">
        <f>I22*(1-J22)</f>
        <v>0</v>
      </c>
      <c r="L22" s="50">
        <f t="shared" si="0"/>
        <v>0</v>
      </c>
      <c r="M22" s="22" t="s">
        <v>26</v>
      </c>
    </row>
    <row r="23" spans="2:14" ht="15.75" thickBot="1">
      <c r="B23" s="17" t="s">
        <v>101</v>
      </c>
      <c r="C23" s="86" t="s">
        <v>95</v>
      </c>
      <c r="D23" s="144">
        <v>1</v>
      </c>
      <c r="E23" s="122"/>
      <c r="F23" s="122"/>
      <c r="G23" s="84">
        <v>65</v>
      </c>
      <c r="H23" s="85"/>
      <c r="I23" s="78">
        <f>(I15*G23)*0.5+K16/2</f>
        <v>590</v>
      </c>
      <c r="J23" s="170"/>
      <c r="K23" s="52">
        <f t="shared" ref="K23" si="1">I23*(1-J23)</f>
        <v>590</v>
      </c>
      <c r="L23" s="50">
        <f>+K23*D23</f>
        <v>590</v>
      </c>
      <c r="M23" s="16" t="s">
        <v>27</v>
      </c>
    </row>
    <row r="24" spans="2:14" ht="15.75" thickBot="1">
      <c r="B24" s="17" t="s">
        <v>99</v>
      </c>
      <c r="C24" s="86" t="s">
        <v>94</v>
      </c>
      <c r="D24" s="144">
        <v>1</v>
      </c>
      <c r="E24" s="122"/>
      <c r="F24" s="122"/>
      <c r="G24" s="123"/>
      <c r="H24" s="85"/>
      <c r="I24" s="89">
        <v>0</v>
      </c>
      <c r="J24" s="169"/>
      <c r="K24" s="52">
        <f t="shared" ref="K24" si="2">I24*(1-J24)</f>
        <v>0</v>
      </c>
      <c r="L24" s="50">
        <f t="shared" ref="L24" si="3">+K24*D24</f>
        <v>0</v>
      </c>
      <c r="M24" s="16"/>
    </row>
    <row r="25" spans="2:14">
      <c r="B25" s="17" t="s">
        <v>12</v>
      </c>
      <c r="C25" s="2" t="s">
        <v>43</v>
      </c>
      <c r="D25" s="10">
        <v>2</v>
      </c>
      <c r="E25" s="122">
        <v>1</v>
      </c>
      <c r="F25" s="123"/>
      <c r="G25" s="123"/>
      <c r="H25" s="80"/>
      <c r="I25" s="78">
        <v>150</v>
      </c>
      <c r="J25" s="170"/>
      <c r="K25" s="52">
        <f>+E25*I25*(1-J25)</f>
        <v>150</v>
      </c>
      <c r="L25" s="50">
        <f>+K25*D25*E25</f>
        <v>300</v>
      </c>
      <c r="M25" s="16" t="s">
        <v>27</v>
      </c>
    </row>
    <row r="26" spans="2:14">
      <c r="B26" s="17" t="s">
        <v>102</v>
      </c>
      <c r="C26" s="2" t="s">
        <v>82</v>
      </c>
      <c r="D26" s="10">
        <v>2</v>
      </c>
      <c r="E26" s="3"/>
      <c r="F26" s="123"/>
      <c r="G26" s="123"/>
      <c r="H26" s="4"/>
      <c r="I26" s="89">
        <v>0</v>
      </c>
      <c r="J26" s="178"/>
      <c r="K26" s="175">
        <f>+I26*(1-J26)</f>
        <v>0</v>
      </c>
      <c r="L26" s="50">
        <f>+K26*D26</f>
        <v>0</v>
      </c>
      <c r="M26" s="148"/>
    </row>
    <row r="27" spans="2:14" ht="15.75" thickBot="1">
      <c r="B27" s="157" t="s">
        <v>100</v>
      </c>
      <c r="C27" s="2" t="s">
        <v>83</v>
      </c>
      <c r="D27" s="10">
        <v>2</v>
      </c>
      <c r="E27" s="3"/>
      <c r="F27" s="123"/>
      <c r="G27" s="123"/>
      <c r="H27" s="4"/>
      <c r="I27" s="89">
        <v>0</v>
      </c>
      <c r="J27" s="178"/>
      <c r="K27" s="175">
        <f>+I27*(1-J27)</f>
        <v>0</v>
      </c>
      <c r="L27" s="50">
        <f>+K27*D27</f>
        <v>0</v>
      </c>
      <c r="M27" s="148"/>
    </row>
    <row r="28" spans="2:14">
      <c r="B28" s="54"/>
      <c r="C28" s="45"/>
      <c r="D28" s="55"/>
      <c r="E28" s="55"/>
      <c r="F28" s="55"/>
      <c r="G28" s="55"/>
      <c r="H28" s="56"/>
      <c r="I28" s="57"/>
      <c r="J28" s="58"/>
      <c r="K28" s="60">
        <f>SUM(K17:K27)</f>
        <v>5605.7</v>
      </c>
      <c r="L28" s="60">
        <f>SUM(L17:L27)</f>
        <v>10621.4</v>
      </c>
      <c r="M28" s="148"/>
    </row>
    <row r="29" spans="2:14" ht="15.75" thickBot="1">
      <c r="M29" s="148"/>
    </row>
    <row r="30" spans="2:14" ht="15.75" thickBot="1">
      <c r="B30" s="259" t="s">
        <v>54</v>
      </c>
      <c r="C30" s="254"/>
      <c r="D30" s="254"/>
      <c r="E30" s="254"/>
      <c r="F30" s="254"/>
      <c r="G30" s="254"/>
      <c r="H30" s="254"/>
      <c r="I30" s="254"/>
      <c r="J30" s="255"/>
      <c r="K30" s="266"/>
      <c r="L30" s="267"/>
      <c r="M30" s="148"/>
    </row>
    <row r="31" spans="2:14" ht="15.75" thickBot="1">
      <c r="B31" s="75" t="s">
        <v>8</v>
      </c>
      <c r="C31" s="2" t="s">
        <v>60</v>
      </c>
      <c r="D31" s="143">
        <v>2</v>
      </c>
      <c r="E31" s="2"/>
      <c r="F31" s="2"/>
      <c r="G31" s="30">
        <v>14</v>
      </c>
      <c r="H31" s="9"/>
      <c r="I31" s="177">
        <f>G31*(($D$6*$D$7*$D$8)/800)</f>
        <v>5793.9791000000014</v>
      </c>
      <c r="J31" s="169"/>
      <c r="K31" s="52">
        <f>+I31*(1-J31)</f>
        <v>5793.9791000000014</v>
      </c>
      <c r="L31" s="53">
        <f t="shared" ref="L31:L37" si="4">+K31*D31</f>
        <v>11587.958200000003</v>
      </c>
      <c r="M31" s="148"/>
    </row>
    <row r="32" spans="2:14" ht="15.75" thickBot="1">
      <c r="B32" s="75" t="s">
        <v>9</v>
      </c>
      <c r="C32" s="3" t="s">
        <v>24</v>
      </c>
      <c r="D32" s="24"/>
      <c r="E32" s="25"/>
      <c r="F32" s="25"/>
      <c r="G32" s="25"/>
      <c r="H32" s="26"/>
      <c r="I32" s="27"/>
      <c r="J32" s="31"/>
      <c r="K32" s="32">
        <f>++K31</f>
        <v>5793.9791000000014</v>
      </c>
      <c r="L32" s="51">
        <f>+L31</f>
        <v>11587.958200000003</v>
      </c>
      <c r="M32" s="148"/>
    </row>
    <row r="33" spans="2:15">
      <c r="B33" s="75" t="s">
        <v>108</v>
      </c>
      <c r="C33" s="3" t="s">
        <v>61</v>
      </c>
      <c r="D33" s="10">
        <v>2</v>
      </c>
      <c r="E33" s="3"/>
      <c r="F33" s="10" t="s">
        <v>33</v>
      </c>
      <c r="G33" s="3"/>
      <c r="H33" s="79">
        <v>0</v>
      </c>
      <c r="I33" s="78">
        <f>IF(AND($D$10&gt;0,$D$10&lt;=28),($K$31),0)</f>
        <v>0</v>
      </c>
      <c r="J33" s="169"/>
      <c r="K33" s="52">
        <f t="shared" ref="K33:K40" si="5">I33*(1-J33)</f>
        <v>0</v>
      </c>
      <c r="L33" s="49">
        <f t="shared" si="4"/>
        <v>0</v>
      </c>
      <c r="M33" s="148"/>
    </row>
    <row r="34" spans="2:15">
      <c r="B34" s="75" t="s">
        <v>109</v>
      </c>
      <c r="C34" s="3" t="s">
        <v>61</v>
      </c>
      <c r="D34" s="10">
        <v>2</v>
      </c>
      <c r="E34" s="3"/>
      <c r="F34" s="10" t="s">
        <v>34</v>
      </c>
      <c r="G34" s="3"/>
      <c r="H34" s="79">
        <v>7.4999999999999997E-2</v>
      </c>
      <c r="I34" s="78">
        <f>IF(AND($D$10&gt;28,$D$10&lt;=30),($K$31*0.075),0)</f>
        <v>0</v>
      </c>
      <c r="J34" s="169"/>
      <c r="K34" s="52">
        <f t="shared" si="5"/>
        <v>0</v>
      </c>
      <c r="L34" s="50">
        <f t="shared" si="4"/>
        <v>0</v>
      </c>
      <c r="M34" s="148"/>
    </row>
    <row r="35" spans="2:15">
      <c r="B35" s="75" t="s">
        <v>110</v>
      </c>
      <c r="C35" s="3" t="s">
        <v>61</v>
      </c>
      <c r="D35" s="10">
        <v>2</v>
      </c>
      <c r="E35" s="3"/>
      <c r="F35" s="10" t="s">
        <v>35</v>
      </c>
      <c r="G35" s="3"/>
      <c r="H35" s="79">
        <v>0.15</v>
      </c>
      <c r="I35" s="78">
        <f>IF(AND($D$10&gt;30,$D$10&lt;=32),($K$31*0.15),0)</f>
        <v>0</v>
      </c>
      <c r="J35" s="169"/>
      <c r="K35" s="52">
        <f t="shared" si="5"/>
        <v>0</v>
      </c>
      <c r="L35" s="50">
        <f t="shared" si="4"/>
        <v>0</v>
      </c>
      <c r="M35" s="148"/>
    </row>
    <row r="36" spans="2:15">
      <c r="B36" s="75" t="s">
        <v>111</v>
      </c>
      <c r="C36" s="3" t="s">
        <v>61</v>
      </c>
      <c r="D36" s="10">
        <v>2</v>
      </c>
      <c r="E36" s="3"/>
      <c r="F36" s="10" t="s">
        <v>36</v>
      </c>
      <c r="G36" s="3"/>
      <c r="H36" s="79">
        <v>0.22500000000000001</v>
      </c>
      <c r="I36" s="78">
        <f>IF(AND($D$10&gt;32,$D$10&lt;=34),($K$31*0.225),0)</f>
        <v>1303.6452975000004</v>
      </c>
      <c r="J36" s="169"/>
      <c r="K36" s="52">
        <f t="shared" si="5"/>
        <v>1303.6452975000004</v>
      </c>
      <c r="L36" s="50">
        <f t="shared" si="4"/>
        <v>2607.2905950000008</v>
      </c>
      <c r="M36" s="148"/>
    </row>
    <row r="37" spans="2:15">
      <c r="B37" s="75" t="s">
        <v>112</v>
      </c>
      <c r="C37" s="3" t="s">
        <v>61</v>
      </c>
      <c r="D37" s="10">
        <v>2</v>
      </c>
      <c r="E37" s="3"/>
      <c r="F37" s="10" t="s">
        <v>37</v>
      </c>
      <c r="G37" s="3"/>
      <c r="H37" s="79">
        <v>0.3</v>
      </c>
      <c r="I37" s="78">
        <f>IF(AND($D$10&gt;34,$D$10&lt;=40),($K$31*0.3),0)</f>
        <v>0</v>
      </c>
      <c r="J37" s="166"/>
      <c r="K37" s="52">
        <f t="shared" si="5"/>
        <v>0</v>
      </c>
      <c r="L37" s="50">
        <f t="shared" si="4"/>
        <v>0</v>
      </c>
      <c r="M37" s="148"/>
    </row>
    <row r="38" spans="2:15">
      <c r="B38" s="75" t="s">
        <v>10</v>
      </c>
      <c r="C38" s="2" t="s">
        <v>43</v>
      </c>
      <c r="D38" s="10">
        <v>2</v>
      </c>
      <c r="E38" s="122">
        <v>1</v>
      </c>
      <c r="F38" s="123"/>
      <c r="G38" s="123"/>
      <c r="H38" s="81"/>
      <c r="I38" s="78">
        <v>150</v>
      </c>
      <c r="J38" s="169"/>
      <c r="K38" s="52">
        <f t="shared" si="5"/>
        <v>150</v>
      </c>
      <c r="L38" s="50">
        <f>+K38*D38*E38</f>
        <v>300</v>
      </c>
      <c r="M38" s="148"/>
    </row>
    <row r="39" spans="2:15">
      <c r="B39" s="17" t="s">
        <v>101</v>
      </c>
      <c r="C39" s="2" t="s">
        <v>82</v>
      </c>
      <c r="D39" s="128">
        <v>2</v>
      </c>
      <c r="E39" s="11"/>
      <c r="F39" s="149"/>
      <c r="G39" s="149"/>
      <c r="H39" s="13"/>
      <c r="I39" s="150">
        <v>0</v>
      </c>
      <c r="J39" s="180"/>
      <c r="K39" s="52">
        <f t="shared" si="5"/>
        <v>0</v>
      </c>
      <c r="L39" s="50">
        <f>+K39*D39</f>
        <v>0</v>
      </c>
      <c r="M39" s="148"/>
    </row>
    <row r="40" spans="2:15">
      <c r="B40" s="145" t="s">
        <v>99</v>
      </c>
      <c r="C40" s="2" t="s">
        <v>83</v>
      </c>
      <c r="D40" s="10">
        <v>2</v>
      </c>
      <c r="E40" s="3"/>
      <c r="F40" s="123"/>
      <c r="G40" s="123"/>
      <c r="H40" s="4"/>
      <c r="I40" s="89">
        <v>0</v>
      </c>
      <c r="J40" s="178"/>
      <c r="K40" s="52">
        <f t="shared" si="5"/>
        <v>0</v>
      </c>
      <c r="L40" s="50">
        <f>+K40*D40</f>
        <v>0</v>
      </c>
      <c r="M40" s="148"/>
    </row>
    <row r="41" spans="2:15" ht="15.75" thickBot="1">
      <c r="B41" s="34"/>
      <c r="C41" s="45"/>
      <c r="D41" s="55"/>
      <c r="E41" s="55"/>
      <c r="F41" s="55"/>
      <c r="G41" s="55"/>
      <c r="H41" s="56"/>
      <c r="I41" s="57"/>
      <c r="J41" s="58"/>
      <c r="K41" s="63">
        <f>SUM(K32:K40)</f>
        <v>7247.6243975000016</v>
      </c>
      <c r="L41" s="102">
        <f>SUM(L32:L40)</f>
        <v>14495.248795000003</v>
      </c>
      <c r="M41" s="148"/>
    </row>
    <row r="42" spans="2:15" ht="15.75" thickBot="1">
      <c r="M42" s="69"/>
      <c r="O42" s="164"/>
    </row>
    <row r="43" spans="2:15" ht="15.75" thickBot="1">
      <c r="B43" s="250" t="s">
        <v>57</v>
      </c>
      <c r="C43" s="251"/>
      <c r="D43" s="251"/>
      <c r="E43" s="251"/>
      <c r="F43" s="251"/>
      <c r="G43" s="251"/>
      <c r="H43" s="251"/>
      <c r="I43" s="251"/>
      <c r="J43" s="252"/>
      <c r="K43" s="266"/>
      <c r="L43" s="267"/>
      <c r="M43" s="70"/>
    </row>
    <row r="44" spans="2:15">
      <c r="B44" s="15" t="s">
        <v>8</v>
      </c>
      <c r="C44" s="3" t="s">
        <v>40</v>
      </c>
      <c r="D44" s="143">
        <v>2</v>
      </c>
      <c r="E44" s="42"/>
      <c r="F44" s="124"/>
      <c r="G44" s="43">
        <f>+G15</f>
        <v>414</v>
      </c>
      <c r="H44" s="4"/>
      <c r="I44" s="78">
        <v>8</v>
      </c>
      <c r="J44" s="169"/>
      <c r="K44" s="48">
        <f>+G44*I44*(1-J44)</f>
        <v>3312</v>
      </c>
      <c r="L44" s="49">
        <f>+K44*D44</f>
        <v>6624</v>
      </c>
      <c r="M44" s="5" t="s">
        <v>28</v>
      </c>
    </row>
    <row r="45" spans="2:15" ht="15.75" thickBot="1">
      <c r="B45" s="17" t="s">
        <v>9</v>
      </c>
      <c r="C45" s="2" t="s">
        <v>88</v>
      </c>
      <c r="D45" s="144">
        <v>2</v>
      </c>
      <c r="E45" s="192"/>
      <c r="F45" s="29" t="s">
        <v>44</v>
      </c>
      <c r="G45" s="30">
        <v>55</v>
      </c>
      <c r="H45" s="193"/>
      <c r="I45" s="194">
        <v>12</v>
      </c>
      <c r="J45" s="166"/>
      <c r="K45" s="52">
        <f>+G45*I45*(1-J45)</f>
        <v>660</v>
      </c>
      <c r="L45" s="50">
        <f>+K45*D45</f>
        <v>1320</v>
      </c>
      <c r="M45" s="5" t="s">
        <v>29</v>
      </c>
    </row>
    <row r="46" spans="2:15" ht="15" customHeight="1" thickBot="1">
      <c r="B46" s="17" t="s">
        <v>10</v>
      </c>
      <c r="C46" s="23" t="s">
        <v>41</v>
      </c>
      <c r="D46" s="24"/>
      <c r="E46" s="25"/>
      <c r="F46" s="25"/>
      <c r="G46" s="25"/>
      <c r="H46" s="26"/>
      <c r="I46" s="27"/>
      <c r="J46" s="31"/>
      <c r="K46" s="32">
        <f>+K44+K45</f>
        <v>3972</v>
      </c>
      <c r="L46" s="51">
        <f>+L44+L45</f>
        <v>7944</v>
      </c>
      <c r="M46" s="5" t="s">
        <v>30</v>
      </c>
    </row>
    <row r="47" spans="2:15">
      <c r="B47" s="75" t="s">
        <v>103</v>
      </c>
      <c r="C47" s="3" t="s">
        <v>61</v>
      </c>
      <c r="D47" s="10">
        <v>2</v>
      </c>
      <c r="E47" s="3"/>
      <c r="F47" s="10" t="s">
        <v>33</v>
      </c>
      <c r="G47" s="3"/>
      <c r="H47" s="79">
        <v>0</v>
      </c>
      <c r="I47" s="78">
        <f>IF(AND($D$11&gt;0,$D$11&lt;=28),($K$46),0)</f>
        <v>0</v>
      </c>
      <c r="J47" s="47"/>
      <c r="K47" s="52">
        <f>+I47*(1-J47)</f>
        <v>0</v>
      </c>
      <c r="L47" s="53">
        <f t="shared" ref="L47:L51" si="6">+K47*D47</f>
        <v>0</v>
      </c>
      <c r="M47" s="5" t="s">
        <v>26</v>
      </c>
    </row>
    <row r="48" spans="2:15">
      <c r="B48" s="75" t="s">
        <v>104</v>
      </c>
      <c r="C48" s="3" t="s">
        <v>61</v>
      </c>
      <c r="D48" s="10">
        <v>2</v>
      </c>
      <c r="E48" s="3"/>
      <c r="F48" s="10" t="s">
        <v>34</v>
      </c>
      <c r="G48" s="3"/>
      <c r="H48" s="79">
        <v>7.4999999999999997E-2</v>
      </c>
      <c r="I48" s="78">
        <f>IF(AND($D$11&gt;28,$D$11&lt;=30),($K$46*0.075),0)</f>
        <v>297.89999999999998</v>
      </c>
      <c r="J48" s="165"/>
      <c r="K48" s="52">
        <f t="shared" ref="K48:K54" si="7">+I48*(1-J48)</f>
        <v>297.89999999999998</v>
      </c>
      <c r="L48" s="53">
        <f t="shared" si="6"/>
        <v>595.79999999999995</v>
      </c>
      <c r="M48" s="5" t="s">
        <v>26</v>
      </c>
    </row>
    <row r="49" spans="2:13">
      <c r="B49" s="75" t="s">
        <v>105</v>
      </c>
      <c r="C49" s="3" t="s">
        <v>61</v>
      </c>
      <c r="D49" s="10">
        <v>2</v>
      </c>
      <c r="E49" s="3"/>
      <c r="F49" s="10" t="s">
        <v>35</v>
      </c>
      <c r="G49" s="3"/>
      <c r="H49" s="79">
        <v>0.15</v>
      </c>
      <c r="I49" s="78">
        <f>IF(AND($D$11&gt;30,$D$11&lt;=32),($K$46*0.15),0)</f>
        <v>0</v>
      </c>
      <c r="J49" s="47"/>
      <c r="K49" s="52">
        <f t="shared" si="7"/>
        <v>0</v>
      </c>
      <c r="L49" s="53">
        <f t="shared" si="6"/>
        <v>0</v>
      </c>
      <c r="M49" s="5" t="s">
        <v>26</v>
      </c>
    </row>
    <row r="50" spans="2:13">
      <c r="B50" s="75" t="s">
        <v>106</v>
      </c>
      <c r="C50" s="3" t="s">
        <v>61</v>
      </c>
      <c r="D50" s="10">
        <v>2</v>
      </c>
      <c r="E50" s="3"/>
      <c r="F50" s="10" t="s">
        <v>36</v>
      </c>
      <c r="G50" s="3"/>
      <c r="H50" s="79">
        <v>0.22500000000000001</v>
      </c>
      <c r="I50" s="78">
        <f>IF(AND($D$11&gt;32,$D$11&lt;=34),($K$46*0.225),0)</f>
        <v>0</v>
      </c>
      <c r="J50" s="47"/>
      <c r="K50" s="52">
        <f t="shared" si="7"/>
        <v>0</v>
      </c>
      <c r="L50" s="53">
        <f t="shared" si="6"/>
        <v>0</v>
      </c>
      <c r="M50" s="5" t="s">
        <v>26</v>
      </c>
    </row>
    <row r="51" spans="2:13">
      <c r="B51" s="127" t="s">
        <v>107</v>
      </c>
      <c r="C51" s="3" t="s">
        <v>61</v>
      </c>
      <c r="D51" s="10">
        <v>2</v>
      </c>
      <c r="E51" s="3"/>
      <c r="F51" s="10" t="s">
        <v>37</v>
      </c>
      <c r="G51" s="3"/>
      <c r="H51" s="82">
        <v>0.3</v>
      </c>
      <c r="I51" s="78">
        <f>IF(AND($D$11&gt;34,$D$11&lt;=40),($K$46*0.3),0)</f>
        <v>0</v>
      </c>
      <c r="J51" s="47"/>
      <c r="K51" s="52">
        <f t="shared" si="7"/>
        <v>0</v>
      </c>
      <c r="L51" s="53">
        <f t="shared" si="6"/>
        <v>0</v>
      </c>
      <c r="M51" s="5" t="s">
        <v>26</v>
      </c>
    </row>
    <row r="52" spans="2:13">
      <c r="B52" s="17" t="s">
        <v>101</v>
      </c>
      <c r="C52" s="86" t="s">
        <v>95</v>
      </c>
      <c r="D52" s="10">
        <v>1</v>
      </c>
      <c r="E52" s="123"/>
      <c r="F52" s="123"/>
      <c r="G52" s="84">
        <v>65</v>
      </c>
      <c r="H52" s="80"/>
      <c r="I52" s="78">
        <f>(I44*G52)*0.5+K45/2</f>
        <v>590</v>
      </c>
      <c r="J52" s="170"/>
      <c r="K52" s="52">
        <f t="shared" ref="K52:K53" si="8">I52*(1-J52)</f>
        <v>590</v>
      </c>
      <c r="L52" s="50">
        <f>+K52*D52</f>
        <v>590</v>
      </c>
      <c r="M52" s="20" t="s">
        <v>27</v>
      </c>
    </row>
    <row r="53" spans="2:13">
      <c r="B53" s="17" t="s">
        <v>99</v>
      </c>
      <c r="C53" s="86" t="s">
        <v>94</v>
      </c>
      <c r="D53" s="10">
        <v>1</v>
      </c>
      <c r="E53" s="123"/>
      <c r="F53" s="123"/>
      <c r="G53" s="84"/>
      <c r="H53" s="80"/>
      <c r="I53" s="89">
        <v>0</v>
      </c>
      <c r="J53" s="169"/>
      <c r="K53" s="52">
        <f t="shared" si="8"/>
        <v>0</v>
      </c>
      <c r="L53" s="50">
        <f t="shared" ref="L53" si="9">+K53*D53</f>
        <v>0</v>
      </c>
      <c r="M53" s="148"/>
    </row>
    <row r="54" spans="2:13" ht="15.75" thickBot="1">
      <c r="B54" s="17" t="s">
        <v>12</v>
      </c>
      <c r="C54" s="2" t="s">
        <v>43</v>
      </c>
      <c r="D54" s="10">
        <v>2</v>
      </c>
      <c r="E54" s="3">
        <v>1</v>
      </c>
      <c r="F54" s="123"/>
      <c r="G54" s="74"/>
      <c r="H54" s="80"/>
      <c r="I54" s="78">
        <v>150</v>
      </c>
      <c r="J54" s="47"/>
      <c r="K54" s="52">
        <f t="shared" si="7"/>
        <v>150</v>
      </c>
      <c r="L54" s="50">
        <f>+K54*D54*E54</f>
        <v>300</v>
      </c>
      <c r="M54" s="33"/>
    </row>
    <row r="55" spans="2:13" ht="15.75" thickBot="1">
      <c r="B55" s="17" t="s">
        <v>102</v>
      </c>
      <c r="C55" s="2" t="s">
        <v>82</v>
      </c>
      <c r="D55" s="10">
        <v>2</v>
      </c>
      <c r="E55" s="3"/>
      <c r="F55" s="123"/>
      <c r="G55" s="123"/>
      <c r="H55" s="4"/>
      <c r="I55" s="89">
        <v>0</v>
      </c>
      <c r="J55" s="47"/>
      <c r="K55" s="175">
        <f>+I55*(1-J55)</f>
        <v>0</v>
      </c>
      <c r="L55" s="50">
        <f>+K55*D55</f>
        <v>0</v>
      </c>
      <c r="M55" s="33"/>
    </row>
    <row r="56" spans="2:13" ht="15.75" thickBot="1">
      <c r="B56" s="157" t="s">
        <v>100</v>
      </c>
      <c r="C56" s="2" t="s">
        <v>83</v>
      </c>
      <c r="D56" s="10">
        <v>2</v>
      </c>
      <c r="E56" s="3"/>
      <c r="F56" s="123"/>
      <c r="G56" s="123"/>
      <c r="H56" s="4"/>
      <c r="I56" s="89">
        <v>0</v>
      </c>
      <c r="J56" s="47"/>
      <c r="K56" s="175">
        <f>+I56*(1-J56)</f>
        <v>0</v>
      </c>
      <c r="L56" s="50">
        <f>+K56*D56</f>
        <v>0</v>
      </c>
      <c r="M56" s="33"/>
    </row>
    <row r="57" spans="2:13" ht="15.75" thickBot="1">
      <c r="B57" s="151"/>
      <c r="C57" s="152"/>
      <c r="D57" s="153"/>
      <c r="E57" s="153"/>
      <c r="F57" s="153"/>
      <c r="G57" s="153"/>
      <c r="H57" s="154"/>
      <c r="I57" s="155"/>
      <c r="J57" s="156"/>
      <c r="K57" s="118">
        <f>SUM(K46:K56)</f>
        <v>5009.8999999999996</v>
      </c>
      <c r="L57" s="195">
        <f>SUM(L46:L56)</f>
        <v>9429.7999999999993</v>
      </c>
      <c r="M57" s="33"/>
    </row>
    <row r="58" spans="2:13" ht="15.75" thickBot="1">
      <c r="M58" s="33"/>
    </row>
    <row r="59" spans="2:13" ht="15.75" thickBot="1">
      <c r="B59" s="259" t="s">
        <v>49</v>
      </c>
      <c r="C59" s="254"/>
      <c r="D59" s="254"/>
      <c r="E59" s="254"/>
      <c r="F59" s="254"/>
      <c r="G59" s="254"/>
      <c r="H59" s="254"/>
      <c r="I59" s="254"/>
      <c r="J59" s="255"/>
      <c r="K59" s="196"/>
      <c r="L59" s="197"/>
      <c r="M59" s="33"/>
    </row>
    <row r="60" spans="2:13" ht="15.75" thickBot="1">
      <c r="B60" s="75" t="s">
        <v>8</v>
      </c>
      <c r="C60" s="2" t="s">
        <v>60</v>
      </c>
      <c r="D60" s="143">
        <v>2</v>
      </c>
      <c r="E60" s="2"/>
      <c r="F60" s="2"/>
      <c r="G60" s="30">
        <v>14</v>
      </c>
      <c r="H60" s="9"/>
      <c r="I60" s="177">
        <f>G60*(($D$6*$D$7*$D$8)/800)</f>
        <v>5793.9791000000014</v>
      </c>
      <c r="J60" s="169"/>
      <c r="K60" s="52">
        <f>+I60*(1-J60)</f>
        <v>5793.9791000000014</v>
      </c>
      <c r="L60" s="176">
        <f>+K60*D60</f>
        <v>11587.958200000003</v>
      </c>
      <c r="M60" s="33"/>
    </row>
    <row r="61" spans="2:13" ht="15.75" thickBot="1">
      <c r="B61" s="75" t="s">
        <v>9</v>
      </c>
      <c r="C61" s="3" t="s">
        <v>24</v>
      </c>
      <c r="D61" s="24"/>
      <c r="E61" s="25"/>
      <c r="F61" s="25"/>
      <c r="G61" s="25"/>
      <c r="H61" s="26"/>
      <c r="I61" s="27"/>
      <c r="J61" s="31"/>
      <c r="K61" s="32">
        <f>++K60</f>
        <v>5793.9791000000014</v>
      </c>
      <c r="L61" s="51">
        <f>+L60</f>
        <v>11587.958200000003</v>
      </c>
      <c r="M61" s="33"/>
    </row>
    <row r="62" spans="2:13" ht="15.75" thickBot="1">
      <c r="B62" s="75" t="s">
        <v>108</v>
      </c>
      <c r="C62" s="3" t="s">
        <v>61</v>
      </c>
      <c r="D62" s="10">
        <v>2</v>
      </c>
      <c r="E62" s="3"/>
      <c r="F62" s="10" t="s">
        <v>33</v>
      </c>
      <c r="G62" s="3"/>
      <c r="H62" s="79">
        <v>0</v>
      </c>
      <c r="I62" s="78">
        <f>IF(AND($D$10&gt;0,$D$10&lt;=28),($K$61),0)</f>
        <v>0</v>
      </c>
      <c r="J62" s="173"/>
      <c r="K62" s="52">
        <f>I62*(1-J62)</f>
        <v>0</v>
      </c>
      <c r="L62" s="49">
        <f>+K62*D62</f>
        <v>0</v>
      </c>
      <c r="M62" s="33"/>
    </row>
    <row r="63" spans="2:13" ht="15.75" thickBot="1">
      <c r="B63" s="75" t="s">
        <v>109</v>
      </c>
      <c r="C63" s="3" t="s">
        <v>61</v>
      </c>
      <c r="D63" s="10">
        <v>2</v>
      </c>
      <c r="E63" s="3"/>
      <c r="F63" s="10" t="s">
        <v>34</v>
      </c>
      <c r="G63" s="3"/>
      <c r="H63" s="79">
        <v>7.4999999999999997E-2</v>
      </c>
      <c r="I63" s="78">
        <f>IF(AND($D$10&gt;28,$D$10&lt;=30),($K$61*0.075),0)</f>
        <v>0</v>
      </c>
      <c r="J63" s="173"/>
      <c r="K63" s="52">
        <f>I63*(1-J63)</f>
        <v>0</v>
      </c>
      <c r="L63" s="50">
        <f>+K63*D63</f>
        <v>0</v>
      </c>
      <c r="M63" s="33"/>
    </row>
    <row r="64" spans="2:13" ht="15.75" thickBot="1">
      <c r="B64" s="75" t="s">
        <v>110</v>
      </c>
      <c r="C64" s="3" t="s">
        <v>61</v>
      </c>
      <c r="D64" s="10">
        <v>2</v>
      </c>
      <c r="E64" s="3"/>
      <c r="F64" s="10" t="s">
        <v>35</v>
      </c>
      <c r="G64" s="3"/>
      <c r="H64" s="79">
        <v>0.15</v>
      </c>
      <c r="I64" s="78">
        <f>IF(AND($D$10&gt;30,$D$10&lt;=32),($K$61*0.15),0)</f>
        <v>0</v>
      </c>
      <c r="J64" s="173"/>
      <c r="K64" s="52">
        <f>I64*(1-J64)</f>
        <v>0</v>
      </c>
      <c r="L64" s="50">
        <f>+K64*D64</f>
        <v>0</v>
      </c>
      <c r="M64" s="33"/>
    </row>
    <row r="65" spans="2:13" ht="15.75" thickBot="1">
      <c r="B65" s="75" t="s">
        <v>111</v>
      </c>
      <c r="C65" s="3" t="s">
        <v>61</v>
      </c>
      <c r="D65" s="10">
        <v>2</v>
      </c>
      <c r="E65" s="3"/>
      <c r="F65" s="10" t="s">
        <v>36</v>
      </c>
      <c r="G65" s="3"/>
      <c r="H65" s="79">
        <v>0.22500000000000001</v>
      </c>
      <c r="I65" s="78">
        <f>IF(AND($D$10&gt;32,$D$10&lt;=34),($K$61*0.225),0)</f>
        <v>1303.6452975000004</v>
      </c>
      <c r="J65" s="173"/>
      <c r="K65" s="52">
        <f>I65*(1-J65)</f>
        <v>1303.6452975000004</v>
      </c>
      <c r="L65" s="50">
        <f>+K65*D65</f>
        <v>2607.2905950000008</v>
      </c>
      <c r="M65" s="33"/>
    </row>
    <row r="66" spans="2:13" ht="15.75" thickBot="1">
      <c r="B66" s="75" t="s">
        <v>112</v>
      </c>
      <c r="C66" s="3" t="s">
        <v>61</v>
      </c>
      <c r="D66" s="10">
        <v>2</v>
      </c>
      <c r="E66" s="3"/>
      <c r="F66" s="10" t="s">
        <v>37</v>
      </c>
      <c r="G66" s="3"/>
      <c r="H66" s="79">
        <v>0.3</v>
      </c>
      <c r="I66" s="78">
        <f>IF(AND($D$10&gt;34,$D$10&lt;=40),($K$61*0.3),0)</f>
        <v>0</v>
      </c>
      <c r="J66" s="174"/>
      <c r="K66" s="52">
        <f>I66*(1-J66)</f>
        <v>0</v>
      </c>
      <c r="L66" s="50">
        <f>+K66*D66</f>
        <v>0</v>
      </c>
      <c r="M66" s="33"/>
    </row>
    <row r="67" spans="2:13" ht="15.75" thickBot="1">
      <c r="B67" s="75" t="s">
        <v>10</v>
      </c>
      <c r="C67" s="2" t="s">
        <v>43</v>
      </c>
      <c r="D67" s="10">
        <v>2</v>
      </c>
      <c r="E67" s="3">
        <v>1</v>
      </c>
      <c r="F67" s="123"/>
      <c r="G67" s="123"/>
      <c r="H67" s="81"/>
      <c r="I67" s="78">
        <v>150</v>
      </c>
      <c r="J67" s="173"/>
      <c r="K67" s="52">
        <f>+I67*(1-J67)</f>
        <v>150</v>
      </c>
      <c r="L67" s="50">
        <f>+K67*D67*E67</f>
        <v>300</v>
      </c>
      <c r="M67" s="40"/>
    </row>
    <row r="68" spans="2:13" ht="15.75" thickBot="1">
      <c r="B68" s="17" t="s">
        <v>101</v>
      </c>
      <c r="C68" s="2" t="s">
        <v>82</v>
      </c>
      <c r="D68" s="10">
        <v>2</v>
      </c>
      <c r="E68" s="3"/>
      <c r="F68" s="123"/>
      <c r="G68" s="123"/>
      <c r="H68" s="4"/>
      <c r="I68" s="89">
        <v>0</v>
      </c>
      <c r="J68" s="178"/>
      <c r="K68" s="52">
        <f>+I68*(1-J68)</f>
        <v>0</v>
      </c>
      <c r="L68" s="50">
        <f>+K68*D68</f>
        <v>0</v>
      </c>
      <c r="M68" s="40"/>
    </row>
    <row r="69" spans="2:13" ht="15.75" thickBot="1">
      <c r="B69" s="145" t="s">
        <v>99</v>
      </c>
      <c r="C69" s="2" t="s">
        <v>83</v>
      </c>
      <c r="D69" s="10">
        <v>2</v>
      </c>
      <c r="E69" s="3"/>
      <c r="F69" s="123"/>
      <c r="G69" s="123"/>
      <c r="H69" s="4"/>
      <c r="I69" s="89">
        <v>0</v>
      </c>
      <c r="J69" s="178"/>
      <c r="K69" s="52">
        <f>+I69*(1-J69)</f>
        <v>0</v>
      </c>
      <c r="L69" s="50">
        <f>+K69*D69</f>
        <v>0</v>
      </c>
      <c r="M69" s="40"/>
    </row>
    <row r="70" spans="2:13" ht="15.75" thickBot="1">
      <c r="B70" s="34"/>
      <c r="C70" s="45"/>
      <c r="D70" s="55" t="s">
        <v>90</v>
      </c>
      <c r="E70" s="55"/>
      <c r="F70" s="55"/>
      <c r="G70" s="55"/>
      <c r="H70" s="56"/>
      <c r="I70" s="57"/>
      <c r="J70" s="58"/>
      <c r="K70" s="118">
        <f>SUM(K61:K69)</f>
        <v>7247.6243975000016</v>
      </c>
      <c r="L70" s="118">
        <f>SUM(L61:L69)</f>
        <v>14495.248795000003</v>
      </c>
      <c r="M70" s="40"/>
    </row>
    <row r="71" spans="2:13" ht="15.75" thickBot="1">
      <c r="M71" s="40"/>
    </row>
    <row r="72" spans="2:13" ht="15.75" thickBot="1">
      <c r="B72" s="263" t="s">
        <v>79</v>
      </c>
      <c r="C72" s="264"/>
      <c r="D72" s="264"/>
      <c r="E72" s="264"/>
      <c r="F72" s="264"/>
      <c r="G72" s="264"/>
      <c r="H72" s="264"/>
      <c r="I72" s="264"/>
      <c r="J72" s="265"/>
      <c r="K72" s="63">
        <f>+K70+K57+K41+K28</f>
        <v>25110.848795000002</v>
      </c>
      <c r="L72" s="102">
        <f>+L28+L41+L57+L70</f>
        <v>49041.697590000011</v>
      </c>
      <c r="M72" s="40"/>
    </row>
    <row r="74" spans="2:13" ht="15.75" thickBot="1"/>
    <row r="75" spans="2:13" ht="19.5" thickBot="1">
      <c r="B75" s="116" t="s">
        <v>59</v>
      </c>
    </row>
    <row r="76" spans="2:13">
      <c r="B76" s="277" t="s">
        <v>74</v>
      </c>
      <c r="C76" s="278"/>
      <c r="D76" s="278"/>
      <c r="E76" s="278"/>
      <c r="F76" s="278"/>
      <c r="G76" s="278"/>
      <c r="H76" s="278"/>
      <c r="I76" s="278"/>
      <c r="J76" s="279"/>
      <c r="K76" s="142">
        <f>SUM(K77:K77)</f>
        <v>0</v>
      </c>
      <c r="L76" s="97">
        <f>SUM(L77:L77)</f>
        <v>0</v>
      </c>
    </row>
    <row r="77" spans="2:13">
      <c r="B77" s="17" t="s">
        <v>8</v>
      </c>
      <c r="C77" s="86" t="s">
        <v>75</v>
      </c>
      <c r="D77" s="10">
        <v>2</v>
      </c>
      <c r="E77" s="133"/>
      <c r="F77" s="134"/>
      <c r="G77" s="134"/>
      <c r="H77" s="134"/>
      <c r="I77" s="135"/>
      <c r="J77" s="132"/>
      <c r="K77" s="12">
        <f>+I77</f>
        <v>0</v>
      </c>
      <c r="L77" s="141">
        <f>D77*K77</f>
        <v>0</v>
      </c>
    </row>
    <row r="78" spans="2:13">
      <c r="B78" s="280" t="s">
        <v>63</v>
      </c>
      <c r="C78" s="281"/>
      <c r="D78" s="281"/>
      <c r="E78" s="281"/>
      <c r="F78" s="281"/>
      <c r="G78" s="281"/>
      <c r="H78" s="281"/>
      <c r="I78" s="281"/>
      <c r="J78" s="282"/>
      <c r="K78" s="91">
        <f>+SUM(K79:K79)</f>
        <v>0</v>
      </c>
      <c r="L78" s="98">
        <f>+SUM(L79:L79)</f>
        <v>0</v>
      </c>
    </row>
    <row r="79" spans="2:13">
      <c r="B79" s="17" t="s">
        <v>9</v>
      </c>
      <c r="C79" s="86" t="s">
        <v>80</v>
      </c>
      <c r="D79" s="92">
        <v>5</v>
      </c>
      <c r="E79" s="273"/>
      <c r="F79" s="274"/>
      <c r="G79" s="274"/>
      <c r="H79" s="275"/>
      <c r="I79" s="89"/>
      <c r="J79" s="136"/>
      <c r="K79" s="12">
        <f>+I79</f>
        <v>0</v>
      </c>
      <c r="L79" s="99">
        <f>+K79*$D$79</f>
        <v>0</v>
      </c>
    </row>
    <row r="80" spans="2:13">
      <c r="B80" s="270" t="s">
        <v>69</v>
      </c>
      <c r="C80" s="271"/>
      <c r="D80" s="271"/>
      <c r="E80" s="271"/>
      <c r="F80" s="271"/>
      <c r="G80" s="271"/>
      <c r="H80" s="271"/>
      <c r="I80" s="271"/>
      <c r="J80" s="272"/>
      <c r="K80" s="87">
        <f>SUM(K81:K81)</f>
        <v>150</v>
      </c>
      <c r="L80" s="115">
        <f>SUM(L81:L81)</f>
        <v>150</v>
      </c>
    </row>
    <row r="81" spans="2:12">
      <c r="B81" s="191" t="s">
        <v>10</v>
      </c>
      <c r="C81" s="2" t="s">
        <v>70</v>
      </c>
      <c r="D81" s="273"/>
      <c r="E81" s="274"/>
      <c r="F81" s="274"/>
      <c r="G81" s="274"/>
      <c r="H81" s="275"/>
      <c r="I81" s="12">
        <v>150</v>
      </c>
      <c r="J81" s="171"/>
      <c r="K81" s="12">
        <f>I81*(1-J81)</f>
        <v>150</v>
      </c>
      <c r="L81" s="99">
        <f>+K81</f>
        <v>150</v>
      </c>
    </row>
    <row r="82" spans="2:12">
      <c r="B82" s="280" t="s">
        <v>64</v>
      </c>
      <c r="C82" s="281"/>
      <c r="D82" s="281"/>
      <c r="E82" s="281"/>
      <c r="F82" s="281"/>
      <c r="G82" s="281"/>
      <c r="H82" s="281"/>
      <c r="I82" s="281"/>
      <c r="J82" s="282"/>
      <c r="K82" s="91">
        <f>+SUM(K83)</f>
        <v>0</v>
      </c>
      <c r="L82" s="98">
        <f>+SUM(L83)</f>
        <v>0</v>
      </c>
    </row>
    <row r="83" spans="2:12">
      <c r="B83" s="41" t="s">
        <v>11</v>
      </c>
      <c r="C83" s="218" t="s">
        <v>65</v>
      </c>
      <c r="D83" s="292"/>
      <c r="E83" s="293"/>
      <c r="F83" s="293"/>
      <c r="G83" s="293"/>
      <c r="H83" s="294"/>
      <c r="I83" s="219"/>
      <c r="J83" s="220"/>
      <c r="K83" s="221">
        <f>+I83</f>
        <v>0</v>
      </c>
      <c r="L83" s="222">
        <f>+K83</f>
        <v>0</v>
      </c>
    </row>
    <row r="84" spans="2:12">
      <c r="B84" s="280" t="s">
        <v>67</v>
      </c>
      <c r="C84" s="281"/>
      <c r="D84" s="281"/>
      <c r="E84" s="281"/>
      <c r="F84" s="281"/>
      <c r="G84" s="281"/>
      <c r="H84" s="281"/>
      <c r="I84" s="281"/>
      <c r="J84" s="282"/>
      <c r="K84" s="138"/>
      <c r="L84" s="100">
        <f>L85</f>
        <v>590.3003710800001</v>
      </c>
    </row>
    <row r="85" spans="2:12" ht="15.75" thickBot="1">
      <c r="B85" s="21" t="s">
        <v>12</v>
      </c>
      <c r="C85" s="101" t="s">
        <v>68</v>
      </c>
      <c r="D85" s="289"/>
      <c r="E85" s="290"/>
      <c r="F85" s="290"/>
      <c r="G85" s="290"/>
      <c r="H85" s="290"/>
      <c r="I85" s="290"/>
      <c r="J85" s="291"/>
      <c r="K85" s="130"/>
      <c r="L85" s="119">
        <f>+(L72+L76+L78+L80)*1.2%</f>
        <v>590.3003710800001</v>
      </c>
    </row>
    <row r="86" spans="2:12" ht="15.75" thickBot="1">
      <c r="B86" s="64"/>
      <c r="C86" s="36"/>
      <c r="D86" s="36"/>
      <c r="E86" s="36"/>
      <c r="F86" s="36"/>
      <c r="G86" s="36"/>
      <c r="H86" s="37"/>
      <c r="I86" s="38"/>
      <c r="J86" s="39"/>
      <c r="K86" s="102">
        <f>+L76+K78+K82+L84</f>
        <v>590.3003710800001</v>
      </c>
      <c r="L86" s="102">
        <f>+L76+L78+L82+L84</f>
        <v>590.3003710800001</v>
      </c>
    </row>
    <row r="89" spans="2:12" ht="15.75" thickBot="1">
      <c r="B89" s="94"/>
      <c r="C89" s="94"/>
      <c r="D89" s="94"/>
      <c r="E89" s="94"/>
      <c r="F89" s="94"/>
      <c r="G89" s="94"/>
      <c r="H89" s="94"/>
      <c r="I89" s="96"/>
      <c r="J89" s="94"/>
      <c r="K89" s="95"/>
      <c r="L89" s="95"/>
    </row>
    <row r="90" spans="2:12" ht="29.25" thickBot="1">
      <c r="B90" s="246" t="s">
        <v>25</v>
      </c>
      <c r="C90" s="247"/>
      <c r="D90" s="247"/>
      <c r="E90" s="247"/>
      <c r="F90" s="247"/>
      <c r="G90" s="247"/>
      <c r="H90" s="247"/>
      <c r="I90" s="247"/>
      <c r="J90" s="248"/>
      <c r="K90" s="249">
        <f>+L86+L72</f>
        <v>49631.997961080007</v>
      </c>
      <c r="L90" s="249"/>
    </row>
    <row r="93" spans="2:12" ht="18.75">
      <c r="B93" s="276" t="s">
        <v>13</v>
      </c>
      <c r="C93" s="276"/>
    </row>
    <row r="94" spans="2:12" ht="18.75">
      <c r="B94" s="6" t="s">
        <v>14</v>
      </c>
      <c r="C94" s="239" t="s">
        <v>96</v>
      </c>
    </row>
    <row r="95" spans="2:12" ht="30">
      <c r="B95" s="108" t="s">
        <v>15</v>
      </c>
      <c r="C95" s="7" t="s">
        <v>84</v>
      </c>
    </row>
    <row r="96" spans="2:12" ht="30">
      <c r="B96" s="6" t="s">
        <v>16</v>
      </c>
      <c r="C96" s="7" t="s">
        <v>91</v>
      </c>
    </row>
    <row r="97" spans="2:3" ht="30">
      <c r="B97" s="108" t="s">
        <v>71</v>
      </c>
      <c r="C97" s="7" t="s">
        <v>78</v>
      </c>
    </row>
    <row r="98" spans="2:3" ht="18.75">
      <c r="B98" s="108" t="s">
        <v>77</v>
      </c>
      <c r="C98" s="7" t="s">
        <v>86</v>
      </c>
    </row>
    <row r="99" spans="2:3" ht="30">
      <c r="B99" s="108" t="s">
        <v>85</v>
      </c>
      <c r="C99" s="217" t="s">
        <v>97</v>
      </c>
    </row>
    <row r="100" spans="2:3" ht="30">
      <c r="B100" s="108" t="s">
        <v>89</v>
      </c>
      <c r="C100" s="217" t="s">
        <v>98</v>
      </c>
    </row>
  </sheetData>
  <protectedRanges>
    <protectedRange password="CE7A" sqref="G76:J76 G82:K85 G77:K79" name="Empresas"/>
  </protectedRanges>
  <mergeCells count="21">
    <mergeCell ref="B93:C93"/>
    <mergeCell ref="K14:L14"/>
    <mergeCell ref="K43:L43"/>
    <mergeCell ref="K30:L30"/>
    <mergeCell ref="B72:J72"/>
    <mergeCell ref="E79:H79"/>
    <mergeCell ref="C2:M2"/>
    <mergeCell ref="B90:J90"/>
    <mergeCell ref="K90:L90"/>
    <mergeCell ref="B14:J14"/>
    <mergeCell ref="B43:J43"/>
    <mergeCell ref="B76:J76"/>
    <mergeCell ref="B78:J78"/>
    <mergeCell ref="B82:J82"/>
    <mergeCell ref="B84:J84"/>
    <mergeCell ref="D85:J85"/>
    <mergeCell ref="D83:H83"/>
    <mergeCell ref="B80:J80"/>
    <mergeCell ref="D81:H81"/>
    <mergeCell ref="B30:J30"/>
    <mergeCell ref="B59:J59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50" orientation="landscape" r:id="rId1"/>
  <ignoredErrors>
    <ignoredError sqref="I47 I18:I22 I49:I5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</vt:lpstr>
      <vt:lpstr>BB</vt:lpstr>
      <vt:lpstr>BB!Área_de_impresión</vt:lpstr>
      <vt:lpstr>ESC!Área_de_impresión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Brizuela, Claudio</dc:creator>
  <cp:lastModifiedBy>Curatnik, Candela</cp:lastModifiedBy>
  <cp:lastPrinted>2019-02-25T11:32:58Z</cp:lastPrinted>
  <dcterms:created xsi:type="dcterms:W3CDTF">2016-10-28T18:48:35Z</dcterms:created>
  <dcterms:modified xsi:type="dcterms:W3CDTF">2021-03-22T19:19:28Z</dcterms:modified>
</cp:coreProperties>
</file>